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ejo23\Documents\"/>
    </mc:Choice>
  </mc:AlternateContent>
  <bookViews>
    <workbookView xWindow="0" yWindow="0" windowWidth="20490" windowHeight="7755"/>
  </bookViews>
  <sheets>
    <sheet name="ENERO2020" sheetId="1" r:id="rId1"/>
    <sheet name="FEBRERO2020" sheetId="2" r:id="rId2"/>
  </sheets>
  <externalReferences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E116" i="1"/>
  <c r="G115" i="1"/>
  <c r="H116" i="1" s="1"/>
  <c r="H118" i="1" s="1"/>
  <c r="G114" i="1"/>
  <c r="G116" i="1" s="1"/>
  <c r="H102" i="1"/>
  <c r="H104" i="1" s="1"/>
  <c r="G102" i="1"/>
  <c r="H101" i="1"/>
  <c r="M90" i="1"/>
  <c r="K85" i="1"/>
  <c r="J85" i="1"/>
  <c r="I85" i="1"/>
  <c r="H85" i="1"/>
  <c r="G85" i="1"/>
  <c r="M82" i="1"/>
  <c r="L82" i="1"/>
  <c r="M81" i="1"/>
  <c r="M80" i="1"/>
  <c r="L80" i="1"/>
  <c r="M79" i="1"/>
  <c r="L79" i="1"/>
  <c r="M78" i="1"/>
  <c r="L78" i="1"/>
  <c r="J77" i="1"/>
  <c r="G77" i="1"/>
  <c r="C77" i="1"/>
  <c r="F77" i="1" s="1"/>
  <c r="K77" i="1" s="1"/>
  <c r="G76" i="1"/>
  <c r="M76" i="1" s="1"/>
  <c r="F76" i="1"/>
  <c r="K76" i="1" s="1"/>
  <c r="K75" i="1" s="1"/>
  <c r="C76" i="1"/>
  <c r="J75" i="1"/>
  <c r="I75" i="1"/>
  <c r="H75" i="1"/>
  <c r="G75" i="1"/>
  <c r="M75" i="1" s="1"/>
  <c r="F75" i="1"/>
  <c r="E75" i="1"/>
  <c r="C75" i="1"/>
  <c r="G74" i="1"/>
  <c r="C74" i="1"/>
  <c r="F74" i="1" s="1"/>
  <c r="F73" i="1"/>
  <c r="M73" i="1" s="1"/>
  <c r="C73" i="1"/>
  <c r="H72" i="1"/>
  <c r="C72" i="1"/>
  <c r="F72" i="1" s="1"/>
  <c r="J71" i="1"/>
  <c r="I71" i="1"/>
  <c r="G71" i="1"/>
  <c r="E71" i="1"/>
  <c r="D71" i="1"/>
  <c r="C71" i="1"/>
  <c r="O70" i="1"/>
  <c r="H70" i="1"/>
  <c r="C70" i="1"/>
  <c r="F70" i="1" s="1"/>
  <c r="L69" i="1"/>
  <c r="G69" i="1"/>
  <c r="M69" i="1" s="1"/>
  <c r="F69" i="1"/>
  <c r="K69" i="1" s="1"/>
  <c r="C68" i="1"/>
  <c r="F68" i="1" s="1"/>
  <c r="J67" i="1"/>
  <c r="H67" i="1"/>
  <c r="H65" i="1" s="1"/>
  <c r="G67" i="1"/>
  <c r="C67" i="1"/>
  <c r="F67" i="1" s="1"/>
  <c r="K67" i="1" s="1"/>
  <c r="C66" i="1"/>
  <c r="F66" i="1" s="1"/>
  <c r="J65" i="1"/>
  <c r="I65" i="1"/>
  <c r="G65" i="1"/>
  <c r="E65" i="1"/>
  <c r="D65" i="1"/>
  <c r="C64" i="1"/>
  <c r="F64" i="1" s="1"/>
  <c r="F63" i="1"/>
  <c r="M63" i="1" s="1"/>
  <c r="C63" i="1"/>
  <c r="F62" i="1"/>
  <c r="M62" i="1" s="1"/>
  <c r="C62" i="1"/>
  <c r="K61" i="1"/>
  <c r="F61" i="1"/>
  <c r="M61" i="1" s="1"/>
  <c r="F60" i="1"/>
  <c r="M60" i="1" s="1"/>
  <c r="C60" i="1"/>
  <c r="H59" i="1"/>
  <c r="C59" i="1"/>
  <c r="F59" i="1" s="1"/>
  <c r="J58" i="1"/>
  <c r="I58" i="1"/>
  <c r="G58" i="1"/>
  <c r="E58" i="1"/>
  <c r="D58" i="1"/>
  <c r="J57" i="1"/>
  <c r="G57" i="1"/>
  <c r="L57" i="1" s="1"/>
  <c r="F57" i="1"/>
  <c r="K57" i="1" s="1"/>
  <c r="K56" i="1" s="1"/>
  <c r="C57" i="1"/>
  <c r="J56" i="1"/>
  <c r="I56" i="1"/>
  <c r="E56" i="1"/>
  <c r="D56" i="1"/>
  <c r="C56" i="1"/>
  <c r="F55" i="1"/>
  <c r="M55" i="1" s="1"/>
  <c r="F54" i="1"/>
  <c r="M54" i="1" s="1"/>
  <c r="C54" i="1"/>
  <c r="G53" i="1"/>
  <c r="C53" i="1"/>
  <c r="F53" i="1" s="1"/>
  <c r="J52" i="1"/>
  <c r="I52" i="1"/>
  <c r="I51" i="1" s="1"/>
  <c r="G52" i="1"/>
  <c r="E52" i="1"/>
  <c r="E51" i="1" s="1"/>
  <c r="D52" i="1"/>
  <c r="C52" i="1"/>
  <c r="J51" i="1"/>
  <c r="G51" i="1"/>
  <c r="D51" i="1"/>
  <c r="G50" i="1"/>
  <c r="M50" i="1" s="1"/>
  <c r="F50" i="1"/>
  <c r="K50" i="1" s="1"/>
  <c r="C50" i="1"/>
  <c r="K49" i="1"/>
  <c r="F49" i="1"/>
  <c r="M49" i="1" s="1"/>
  <c r="G48" i="1"/>
  <c r="M48" i="1" s="1"/>
  <c r="F48" i="1"/>
  <c r="K48" i="1" s="1"/>
  <c r="C48" i="1"/>
  <c r="G47" i="1"/>
  <c r="M47" i="1" s="1"/>
  <c r="F47" i="1"/>
  <c r="K47" i="1" s="1"/>
  <c r="C47" i="1"/>
  <c r="G46" i="1"/>
  <c r="K46" i="1" s="1"/>
  <c r="K45" i="1" s="1"/>
  <c r="K44" i="1" s="1"/>
  <c r="F46" i="1"/>
  <c r="F45" i="1" s="1"/>
  <c r="F44" i="1" s="1"/>
  <c r="C46" i="1"/>
  <c r="E45" i="1"/>
  <c r="D45" i="1"/>
  <c r="D44" i="1" s="1"/>
  <c r="C45" i="1"/>
  <c r="E44" i="1"/>
  <c r="C44" i="1"/>
  <c r="I43" i="1"/>
  <c r="H43" i="1"/>
  <c r="G43" i="1"/>
  <c r="C43" i="1"/>
  <c r="F43" i="1" s="1"/>
  <c r="I42" i="1"/>
  <c r="H42" i="1"/>
  <c r="G42" i="1"/>
  <c r="C42" i="1"/>
  <c r="F42" i="1" s="1"/>
  <c r="I41" i="1"/>
  <c r="H41" i="1"/>
  <c r="G41" i="1"/>
  <c r="C41" i="1"/>
  <c r="F41" i="1" s="1"/>
  <c r="I40" i="1"/>
  <c r="I39" i="1" s="1"/>
  <c r="H40" i="1"/>
  <c r="H39" i="1" s="1"/>
  <c r="G40" i="1"/>
  <c r="C40" i="1"/>
  <c r="F40" i="1" s="1"/>
  <c r="J39" i="1"/>
  <c r="G39" i="1"/>
  <c r="E39" i="1"/>
  <c r="D39" i="1"/>
  <c r="G38" i="1"/>
  <c r="M38" i="1" s="1"/>
  <c r="F38" i="1"/>
  <c r="K38" i="1" s="1"/>
  <c r="K37" i="1" s="1"/>
  <c r="C38" i="1"/>
  <c r="J37" i="1"/>
  <c r="G37" i="1"/>
  <c r="M37" i="1" s="1"/>
  <c r="F37" i="1"/>
  <c r="E37" i="1"/>
  <c r="D37" i="1"/>
  <c r="C37" i="1"/>
  <c r="M36" i="1"/>
  <c r="H36" i="1"/>
  <c r="I36" i="1" s="1"/>
  <c r="I35" i="1" s="1"/>
  <c r="F36" i="1"/>
  <c r="L36" i="1" s="1"/>
  <c r="J35" i="1"/>
  <c r="H35" i="1"/>
  <c r="G35" i="1"/>
  <c r="L35" i="1" s="1"/>
  <c r="F35" i="1"/>
  <c r="E35" i="1"/>
  <c r="D35" i="1"/>
  <c r="C35" i="1"/>
  <c r="I34" i="1"/>
  <c r="I33" i="1" s="1"/>
  <c r="H34" i="1"/>
  <c r="H33" i="1" s="1"/>
  <c r="G34" i="1"/>
  <c r="L34" i="1" s="1"/>
  <c r="F34" i="1"/>
  <c r="K34" i="1" s="1"/>
  <c r="C34" i="1"/>
  <c r="J33" i="1"/>
  <c r="G33" i="1"/>
  <c r="E33" i="1"/>
  <c r="D33" i="1"/>
  <c r="C33" i="1"/>
  <c r="M32" i="1"/>
  <c r="H32" i="1"/>
  <c r="I32" i="1" s="1"/>
  <c r="F32" i="1"/>
  <c r="K31" i="1"/>
  <c r="H31" i="1"/>
  <c r="G31" i="1"/>
  <c r="L31" i="1" s="1"/>
  <c r="F31" i="1"/>
  <c r="E31" i="1"/>
  <c r="D31" i="1"/>
  <c r="C31" i="1"/>
  <c r="G30" i="1"/>
  <c r="E30" i="1"/>
  <c r="D30" i="1"/>
  <c r="D29" i="1" s="1"/>
  <c r="G29" i="1"/>
  <c r="E29" i="1"/>
  <c r="E28" i="1"/>
  <c r="I27" i="1"/>
  <c r="H27" i="1"/>
  <c r="G93" i="1" s="1"/>
  <c r="G27" i="1"/>
  <c r="M27" i="1" s="1"/>
  <c r="F27" i="1"/>
  <c r="K27" i="1" s="1"/>
  <c r="H93" i="1" s="1"/>
  <c r="C27" i="1"/>
  <c r="H115" i="1" s="1"/>
  <c r="M26" i="1"/>
  <c r="K26" i="1"/>
  <c r="F26" i="1"/>
  <c r="I25" i="1"/>
  <c r="H25" i="1"/>
  <c r="G92" i="1" s="1"/>
  <c r="G91" i="1" s="1"/>
  <c r="G25" i="1"/>
  <c r="F25" i="1"/>
  <c r="K25" i="1" s="1"/>
  <c r="C25" i="1"/>
  <c r="C106" i="1" s="1"/>
  <c r="C108" i="1" s="1"/>
  <c r="L24" i="1"/>
  <c r="K24" i="1"/>
  <c r="H24" i="1"/>
  <c r="G24" i="1"/>
  <c r="F24" i="1"/>
  <c r="F23" i="1" s="1"/>
  <c r="C24" i="1"/>
  <c r="F96" i="1" s="1"/>
  <c r="H23" i="1"/>
  <c r="E23" i="1"/>
  <c r="D23" i="1"/>
  <c r="C23" i="1"/>
  <c r="K22" i="1"/>
  <c r="G22" i="1"/>
  <c r="F22" i="1"/>
  <c r="C22" i="1"/>
  <c r="I21" i="1"/>
  <c r="G21" i="1"/>
  <c r="F21" i="1"/>
  <c r="M21" i="1" s="1"/>
  <c r="C21" i="1"/>
  <c r="J20" i="1"/>
  <c r="H20" i="1"/>
  <c r="I20" i="1" s="1"/>
  <c r="G20" i="1"/>
  <c r="C20" i="1"/>
  <c r="F20" i="1" s="1"/>
  <c r="K20" i="1" s="1"/>
  <c r="H19" i="1"/>
  <c r="I19" i="1" s="1"/>
  <c r="G19" i="1"/>
  <c r="L19" i="1" s="1"/>
  <c r="C19" i="1"/>
  <c r="F19" i="1" s="1"/>
  <c r="J18" i="1"/>
  <c r="H18" i="1"/>
  <c r="E18" i="1"/>
  <c r="D18" i="1"/>
  <c r="F17" i="1"/>
  <c r="M17" i="1" s="1"/>
  <c r="C17" i="1"/>
  <c r="H16" i="1"/>
  <c r="I16" i="1" s="1"/>
  <c r="G16" i="1"/>
  <c r="M16" i="1" s="1"/>
  <c r="F16" i="1"/>
  <c r="K16" i="1" s="1"/>
  <c r="C16" i="1"/>
  <c r="H15" i="1"/>
  <c r="I15" i="1" s="1"/>
  <c r="G15" i="1"/>
  <c r="C15" i="1"/>
  <c r="F15" i="1" s="1"/>
  <c r="K15" i="1" s="1"/>
  <c r="H14" i="1"/>
  <c r="I14" i="1" s="1"/>
  <c r="G14" i="1"/>
  <c r="L14" i="1" s="1"/>
  <c r="C14" i="1"/>
  <c r="F14" i="1" s="1"/>
  <c r="I13" i="1"/>
  <c r="G13" i="1"/>
  <c r="C13" i="1"/>
  <c r="F13" i="1" s="1"/>
  <c r="K13" i="1" s="1"/>
  <c r="I12" i="1"/>
  <c r="G12" i="1"/>
  <c r="M12" i="1" s="1"/>
  <c r="F12" i="1"/>
  <c r="L12" i="1" s="1"/>
  <c r="C12" i="1"/>
  <c r="F11" i="1"/>
  <c r="M11" i="1" s="1"/>
  <c r="I10" i="1"/>
  <c r="H10" i="1"/>
  <c r="G10" i="1"/>
  <c r="L10" i="1" s="1"/>
  <c r="C10" i="1"/>
  <c r="F10" i="1" s="1"/>
  <c r="K10" i="1" s="1"/>
  <c r="H9" i="1"/>
  <c r="I9" i="1" s="1"/>
  <c r="G9" i="1"/>
  <c r="M9" i="1" s="1"/>
  <c r="F9" i="1"/>
  <c r="K9" i="1" s="1"/>
  <c r="C9" i="1"/>
  <c r="H8" i="1"/>
  <c r="I8" i="1" s="1"/>
  <c r="G8" i="1"/>
  <c r="C8" i="1"/>
  <c r="F8" i="1" s="1"/>
  <c r="E7" i="1"/>
  <c r="E6" i="1" s="1"/>
  <c r="E5" i="1" s="1"/>
  <c r="E4" i="1" s="1"/>
  <c r="E83" i="1" s="1"/>
  <c r="O8" i="1" l="1"/>
  <c r="O9" i="1"/>
  <c r="K8" i="1"/>
  <c r="L8" i="1"/>
  <c r="M13" i="1"/>
  <c r="I18" i="1"/>
  <c r="H92" i="1"/>
  <c r="H91" i="1"/>
  <c r="K14" i="1"/>
  <c r="M14" i="1"/>
  <c r="F18" i="1"/>
  <c r="K19" i="1"/>
  <c r="K18" i="1" s="1"/>
  <c r="M20" i="1"/>
  <c r="C7" i="1"/>
  <c r="M10" i="1"/>
  <c r="K12" i="1"/>
  <c r="L13" i="1"/>
  <c r="C18" i="1"/>
  <c r="G18" i="1"/>
  <c r="K21" i="1"/>
  <c r="M22" i="1"/>
  <c r="G96" i="1"/>
  <c r="I24" i="1"/>
  <c r="D28" i="1"/>
  <c r="D7" i="1" s="1"/>
  <c r="D6" i="1" s="1"/>
  <c r="D5" i="1" s="1"/>
  <c r="D4" i="1" s="1"/>
  <c r="D83" i="1" s="1"/>
  <c r="M33" i="1"/>
  <c r="M77" i="1"/>
  <c r="M8" i="1"/>
  <c r="L9" i="1"/>
  <c r="K11" i="1"/>
  <c r="L16" i="1"/>
  <c r="K17" i="1"/>
  <c r="M19" i="1"/>
  <c r="L20" i="1"/>
  <c r="F39" i="1"/>
  <c r="M40" i="1"/>
  <c r="K40" i="1"/>
  <c r="M41" i="1"/>
  <c r="K41" i="1"/>
  <c r="M42" i="1"/>
  <c r="K42" i="1"/>
  <c r="M43" i="1"/>
  <c r="K43" i="1"/>
  <c r="K53" i="1"/>
  <c r="F52" i="1"/>
  <c r="L68" i="1"/>
  <c r="K68" i="1"/>
  <c r="M68" i="1"/>
  <c r="M70" i="1"/>
  <c r="L70" i="1"/>
  <c r="K70" i="1"/>
  <c r="P70" i="1" s="1"/>
  <c r="F105" i="1"/>
  <c r="G100" i="1"/>
  <c r="H96" i="1"/>
  <c r="K23" i="1"/>
  <c r="L25" i="1"/>
  <c r="M25" i="1"/>
  <c r="K59" i="1"/>
  <c r="M59" i="1"/>
  <c r="L59" i="1"/>
  <c r="L66" i="1"/>
  <c r="K66" i="1"/>
  <c r="K65" i="1" s="1"/>
  <c r="M66" i="1"/>
  <c r="F65" i="1"/>
  <c r="M65" i="1" s="1"/>
  <c r="G23" i="1"/>
  <c r="M24" i="1"/>
  <c r="I31" i="1"/>
  <c r="K33" i="1"/>
  <c r="L40" i="1"/>
  <c r="L41" i="1"/>
  <c r="L42" i="1"/>
  <c r="L43" i="1"/>
  <c r="M53" i="1"/>
  <c r="L64" i="1"/>
  <c r="K64" i="1"/>
  <c r="M64" i="1"/>
  <c r="M67" i="1"/>
  <c r="M72" i="1"/>
  <c r="L72" i="1"/>
  <c r="F71" i="1"/>
  <c r="L71" i="1" s="1"/>
  <c r="K72" i="1"/>
  <c r="K74" i="1"/>
  <c r="M74" i="1"/>
  <c r="L74" i="1"/>
  <c r="M31" i="1"/>
  <c r="J32" i="1"/>
  <c r="M35" i="1"/>
  <c r="K36" i="1"/>
  <c r="K35" i="1" s="1"/>
  <c r="H38" i="1"/>
  <c r="C39" i="1"/>
  <c r="C30" i="1" s="1"/>
  <c r="C29" i="1" s="1"/>
  <c r="C28" i="1" s="1"/>
  <c r="H46" i="1"/>
  <c r="L46" i="1"/>
  <c r="L47" i="1"/>
  <c r="L48" i="1"/>
  <c r="L49" i="1"/>
  <c r="L50" i="1"/>
  <c r="L53" i="1"/>
  <c r="K54" i="1"/>
  <c r="K55" i="1"/>
  <c r="H57" i="1"/>
  <c r="M57" i="1"/>
  <c r="K60" i="1"/>
  <c r="M71" i="1"/>
  <c r="F93" i="1"/>
  <c r="H114" i="1"/>
  <c r="I114" i="1" s="1"/>
  <c r="I115" i="1" s="1"/>
  <c r="M34" i="1"/>
  <c r="M46" i="1"/>
  <c r="H47" i="1"/>
  <c r="I47" i="1" s="1"/>
  <c r="H48" i="1"/>
  <c r="I48" i="1" s="1"/>
  <c r="H50" i="1"/>
  <c r="I50" i="1" s="1"/>
  <c r="L54" i="1"/>
  <c r="F56" i="1"/>
  <c r="L60" i="1"/>
  <c r="L61" i="1"/>
  <c r="K62" i="1"/>
  <c r="K63" i="1"/>
  <c r="C65" i="1"/>
  <c r="C58" i="1" s="1"/>
  <c r="C51" i="1" s="1"/>
  <c r="F94" i="1" s="1"/>
  <c r="K73" i="1"/>
  <c r="F92" i="1"/>
  <c r="F91" i="1" s="1"/>
  <c r="E109" i="1"/>
  <c r="E111" i="1" s="1"/>
  <c r="J115" i="1"/>
  <c r="J116" i="1" s="1"/>
  <c r="L27" i="1"/>
  <c r="F33" i="1"/>
  <c r="L33" i="1" s="1"/>
  <c r="G45" i="1"/>
  <c r="G56" i="1"/>
  <c r="L63" i="1"/>
  <c r="L65" i="1"/>
  <c r="L73" i="1"/>
  <c r="L77" i="1"/>
  <c r="H77" i="1"/>
  <c r="H71" i="1" s="1"/>
  <c r="H58" i="1" s="1"/>
  <c r="M52" i="1" l="1"/>
  <c r="K7" i="1"/>
  <c r="L45" i="1"/>
  <c r="G44" i="1"/>
  <c r="M45" i="1"/>
  <c r="H56" i="1"/>
  <c r="H52" i="1"/>
  <c r="H51" i="1" s="1"/>
  <c r="G94" i="1" s="1"/>
  <c r="K71" i="1"/>
  <c r="K58" i="1" s="1"/>
  <c r="L23" i="1"/>
  <c r="M23" i="1"/>
  <c r="K52" i="1"/>
  <c r="K39" i="1"/>
  <c r="H30" i="1"/>
  <c r="H29" i="1" s="1"/>
  <c r="H28" i="1" s="1"/>
  <c r="H7" i="1" s="1"/>
  <c r="I38" i="1"/>
  <c r="H37" i="1"/>
  <c r="F90" i="1"/>
  <c r="C6" i="1"/>
  <c r="C5" i="1" s="1"/>
  <c r="C4" i="1" s="1"/>
  <c r="C83" i="1" s="1"/>
  <c r="H45" i="1"/>
  <c r="H44" i="1" s="1"/>
  <c r="I46" i="1"/>
  <c r="L52" i="1"/>
  <c r="F58" i="1"/>
  <c r="J24" i="1"/>
  <c r="J23" i="1" s="1"/>
  <c r="I23" i="1"/>
  <c r="L18" i="1"/>
  <c r="M18" i="1"/>
  <c r="L56" i="1"/>
  <c r="M56" i="1"/>
  <c r="L32" i="1"/>
  <c r="J31" i="1"/>
  <c r="J30" i="1"/>
  <c r="J29" i="1" s="1"/>
  <c r="K30" i="1"/>
  <c r="K29" i="1" s="1"/>
  <c r="K28" i="1" s="1"/>
  <c r="M39" i="1"/>
  <c r="F30" i="1"/>
  <c r="L39" i="1"/>
  <c r="F29" i="1" l="1"/>
  <c r="M30" i="1"/>
  <c r="L30" i="1"/>
  <c r="M58" i="1"/>
  <c r="L58" i="1"/>
  <c r="H90" i="1"/>
  <c r="K6" i="1"/>
  <c r="F95" i="1"/>
  <c r="F97" i="1"/>
  <c r="F103" i="1" s="1"/>
  <c r="F51" i="1"/>
  <c r="G90" i="1"/>
  <c r="H6" i="1"/>
  <c r="H5" i="1" s="1"/>
  <c r="H4" i="1" s="1"/>
  <c r="H83" i="1" s="1"/>
  <c r="H86" i="1" s="1"/>
  <c r="J46" i="1"/>
  <c r="J45" i="1" s="1"/>
  <c r="J44" i="1" s="1"/>
  <c r="J28" i="1" s="1"/>
  <c r="J7" i="1" s="1"/>
  <c r="J6" i="1" s="1"/>
  <c r="J5" i="1" s="1"/>
  <c r="J4" i="1" s="1"/>
  <c r="J83" i="1" s="1"/>
  <c r="J86" i="1" s="1"/>
  <c r="I45" i="1"/>
  <c r="I44" i="1" s="1"/>
  <c r="K51" i="1"/>
  <c r="H94" i="1" s="1"/>
  <c r="M44" i="1"/>
  <c r="L44" i="1"/>
  <c r="G28" i="1"/>
  <c r="I37" i="1"/>
  <c r="I30" i="1"/>
  <c r="I29" i="1" s="1"/>
  <c r="I28" i="1" s="1"/>
  <c r="I7" i="1" s="1"/>
  <c r="I6" i="1" s="1"/>
  <c r="I5" i="1" s="1"/>
  <c r="I4" i="1" s="1"/>
  <c r="I83" i="1" s="1"/>
  <c r="I86" i="1" s="1"/>
  <c r="F28" i="1" l="1"/>
  <c r="F7" i="1" s="1"/>
  <c r="F6" i="1" s="1"/>
  <c r="F5" i="1" s="1"/>
  <c r="F4" i="1" s="1"/>
  <c r="F83" i="1" s="1"/>
  <c r="O30" i="1"/>
  <c r="M29" i="1"/>
  <c r="L29" i="1"/>
  <c r="G95" i="1"/>
  <c r="G97" i="1"/>
  <c r="K5" i="1"/>
  <c r="K4" i="1" s="1"/>
  <c r="K83" i="1" s="1"/>
  <c r="K86" i="1" s="1"/>
  <c r="M28" i="1"/>
  <c r="L28" i="1"/>
  <c r="G7" i="1"/>
  <c r="L51" i="1"/>
  <c r="M51" i="1"/>
  <c r="H97" i="1"/>
  <c r="H95" i="1"/>
  <c r="L7" i="1" l="1"/>
  <c r="M7" i="1"/>
  <c r="G6" i="1"/>
  <c r="L6" i="1" l="1"/>
  <c r="G5" i="1"/>
  <c r="L5" i="1" l="1"/>
  <c r="G4" i="1"/>
  <c r="G83" i="1" l="1"/>
  <c r="L4" i="1"/>
  <c r="M83" i="1" l="1"/>
  <c r="I97" i="1" s="1"/>
  <c r="L83" i="1"/>
  <c r="G86" i="1"/>
</calcChain>
</file>

<file path=xl/sharedStrings.xml><?xml version="1.0" encoding="utf-8"?>
<sst xmlns="http://schemas.openxmlformats.org/spreadsheetml/2006/main" count="131" uniqueCount="120">
  <si>
    <t>SALDO</t>
  </si>
  <si>
    <t>%</t>
  </si>
  <si>
    <t>PRESUPUESTO</t>
  </si>
  <si>
    <t>CREDITOS</t>
  </si>
  <si>
    <t>CONTRACREDITOS</t>
  </si>
  <si>
    <t>CERTIFICADO DE</t>
  </si>
  <si>
    <t>REGISTRO</t>
  </si>
  <si>
    <t>OBLIGACIONES</t>
  </si>
  <si>
    <t xml:space="preserve">DISPONIBLE </t>
  </si>
  <si>
    <t>CODIGO</t>
  </si>
  <si>
    <t>NOMBRE</t>
  </si>
  <si>
    <t>INICIAL</t>
  </si>
  <si>
    <t>DEFINITIVO</t>
  </si>
  <si>
    <t>DISPONIBILIDAD</t>
  </si>
  <si>
    <t>PRESUPUESTAL</t>
  </si>
  <si>
    <t>PAGOS</t>
  </si>
  <si>
    <t>ENERO 31 DE 2020</t>
  </si>
  <si>
    <t>EJECUTADO</t>
  </si>
  <si>
    <t>EJECUCION</t>
  </si>
  <si>
    <t>GASTOS</t>
  </si>
  <si>
    <t>FUNCIONAMIENTO</t>
  </si>
  <si>
    <t>SERVICIOS PERSONALES</t>
  </si>
  <si>
    <t>SERVICIOS PERSONALES ASOCIADOS A LA NOMINA</t>
  </si>
  <si>
    <t>SUELDOS DE PERSONAL DE NOMINA</t>
  </si>
  <si>
    <t>BONIFICACION SERVICIOS PRESTADOS</t>
  </si>
  <si>
    <t>BONIFICACION ESPECIAL POR RECREACION</t>
  </si>
  <si>
    <t>HORAS EXTRAS Y DIAS FESTIVOS</t>
  </si>
  <si>
    <t>PRIMA DE NAVIDAD</t>
  </si>
  <si>
    <t>PRIMA DE SERVICIOS</t>
  </si>
  <si>
    <t>PRIMA DE VACACIONES</t>
  </si>
  <si>
    <t>SUBSIDIO DE ALIMENTACION</t>
  </si>
  <si>
    <t>AUXILIO DE TRANSPORTE</t>
  </si>
  <si>
    <t>INDEMNIZACION POR VACACIONES</t>
  </si>
  <si>
    <t>OTRAS REMUNERACIONES QUE NO SON FACTOR SALARIAL</t>
  </si>
  <si>
    <t>VACACIONES</t>
  </si>
  <si>
    <t>INTERESES A LA CESANTIA</t>
  </si>
  <si>
    <t>CESANTIAS DEFINITIVAS</t>
  </si>
  <si>
    <t>ANTICIPO DE CESANTIAS</t>
  </si>
  <si>
    <t>SERVICIOS PERSONALES INDIRECTOS</t>
  </si>
  <si>
    <t>HONORARIOS CONCEJALES</t>
  </si>
  <si>
    <t>HONORARIOS</t>
  </si>
  <si>
    <t>PERSONAL SUPERNUMERARIO</t>
  </si>
  <si>
    <t>REMUNERACION SERVICIOS TECNICOS</t>
  </si>
  <si>
    <t>CONTRIBUCIONES INHERENTES A LA NOMINA</t>
  </si>
  <si>
    <t>AL SECTOR PUBLICO</t>
  </si>
  <si>
    <t>APORTES A PREVISION SOCIAL</t>
  </si>
  <si>
    <t xml:space="preserve">CESANTIAS </t>
  </si>
  <si>
    <t>FONDO DE CESANTIAS -FONDO NACIONAL DEL AHORRO</t>
  </si>
  <si>
    <t>PENSIONES</t>
  </si>
  <si>
    <t xml:space="preserve">      2-1010301010304  </t>
  </si>
  <si>
    <t xml:space="preserve">COLPENSIONES </t>
  </si>
  <si>
    <t>SALUD</t>
  </si>
  <si>
    <t>NUEVA EPS</t>
  </si>
  <si>
    <t>ARP</t>
  </si>
  <si>
    <t xml:space="preserve">ADMINISTRADORAS RIESGOS LABORALES </t>
  </si>
  <si>
    <t>APORTES PARAFISCALES</t>
  </si>
  <si>
    <t>SERVICIO NACIONAL DE APRENDIZAJE -SENA</t>
  </si>
  <si>
    <t>INSTITUTO COLOMBIANO DE BIENESTAR FAMILIAR</t>
  </si>
  <si>
    <t>ESAP Y OTRAS UNIVERSIDADES</t>
  </si>
  <si>
    <t>ESCUELAS INDUSTRIALES E INSTITUTOS TECNICOS</t>
  </si>
  <si>
    <t>AL SECTOR PRIVADO</t>
  </si>
  <si>
    <t>FONDO DE CESANTIAS</t>
  </si>
  <si>
    <t>FONDO DE PENSIONES</t>
  </si>
  <si>
    <t>EMPRESAS PROMOTORAS DE SALUD</t>
  </si>
  <si>
    <t>ADMINISTRADORAS RIESGOS PROFESIONALES</t>
  </si>
  <si>
    <t xml:space="preserve">APORTES PARAFISCALES CAJAS DE COMPENSACION FAMILIAR </t>
  </si>
  <si>
    <t>GASTOS GENERALES</t>
  </si>
  <si>
    <t>ADQUISICION DE BIENES</t>
  </si>
  <si>
    <t>MATERIALES Y SUMINISTROS</t>
  </si>
  <si>
    <t>COMPRA DE EQUIPO</t>
  </si>
  <si>
    <t>DOTACION SUMINISTROS AL TRABAJADOR</t>
  </si>
  <si>
    <t>OTRAS ADQUISICIONES DE BIENES</t>
  </si>
  <si>
    <t>MATERIALES Y SUMINISTROS CAJA MENOR</t>
  </si>
  <si>
    <t>ADQUISICION DE SERVICIOS</t>
  </si>
  <si>
    <t>CAPACITACION</t>
  </si>
  <si>
    <t>VIATICOS Y GASTOS DE VIAJE</t>
  </si>
  <si>
    <t>SERVICIOS PUBLICOS</t>
  </si>
  <si>
    <t>COMUNICACION Y TRASPORTE</t>
  </si>
  <si>
    <t>PUBLICIDAD</t>
  </si>
  <si>
    <t>IMPRESOS Y PUBLICACIONES</t>
  </si>
  <si>
    <t>MANTENIMIENTO</t>
  </si>
  <si>
    <t>MANTENIMIENTO BIENES MUEBLES</t>
  </si>
  <si>
    <t>CAJA MENOR MANTENIMIENTO</t>
  </si>
  <si>
    <t>MANTENIMIENTO BIENES INMUEBLES</t>
  </si>
  <si>
    <t>MANTENIMIENTO VEHICULOS</t>
  </si>
  <si>
    <t>BIENESTAR SOCIAL</t>
  </si>
  <si>
    <t>OTRAS ADQUISICIONES DE SERVICIOS</t>
  </si>
  <si>
    <t>GASTOS PROTOCOLARIOS</t>
  </si>
  <si>
    <t>AFILIACIONES Y SUSCRIPCIONES</t>
  </si>
  <si>
    <t>PROVISION CARRERA ADMINISTRATIVA</t>
  </si>
  <si>
    <t xml:space="preserve">MULTAS </t>
  </si>
  <si>
    <t>COMUNICACIÓN Y TRANSPORTE - CAJA MENOR</t>
  </si>
  <si>
    <t>TOTAL</t>
  </si>
  <si>
    <t>RESUMEN EJECUCION PRESUPUESTAL CONCEJO DE CALI A ENERO 31 DE 2020</t>
  </si>
  <si>
    <t xml:space="preserve">PTO INICIAL </t>
  </si>
  <si>
    <t xml:space="preserve">PTO EJECUTADO </t>
  </si>
  <si>
    <t xml:space="preserve">SALDO DISPONIBLE </t>
  </si>
  <si>
    <t>REMUNERACION DE SERVICIOS TECNICOS</t>
  </si>
  <si>
    <t xml:space="preserve">GASTOS GENERALES </t>
  </si>
  <si>
    <t xml:space="preserve">TOTAL TRANSFERENCIA 1.5 ICLD </t>
  </si>
  <si>
    <t xml:space="preserve">HONORARIOS CONCEJALES </t>
  </si>
  <si>
    <t>TOTAL PRESUPUESTO</t>
  </si>
  <si>
    <t xml:space="preserve">Elaboro/proyecto: Valeria Garcia Arias - Directora Administrativa </t>
  </si>
  <si>
    <t xml:space="preserve">PAC  AUTORIZADO </t>
  </si>
  <si>
    <t>1,5 ICLD 2014</t>
  </si>
  <si>
    <t>INFORME DE ICLD 1,5% A ENERO 31 DE 2014</t>
  </si>
  <si>
    <t>PAC PROYECTADO VIGENCIA 2014</t>
  </si>
  <si>
    <t xml:space="preserve"> DEFICIT</t>
  </si>
  <si>
    <t>EJECUCION A ENERO 31 DE 2014</t>
  </si>
  <si>
    <t>variacion negativa</t>
  </si>
  <si>
    <t>PAC AUTORIZADO TRANSFERENCIA</t>
  </si>
  <si>
    <t>PERO DEBE REPUNTAR EN MARZO</t>
  </si>
  <si>
    <t xml:space="preserve">PARA SALDO A FAVOR </t>
  </si>
  <si>
    <t>a</t>
  </si>
  <si>
    <t xml:space="preserve">CONTRATACION CONCEJO MUNICIPAL </t>
  </si>
  <si>
    <t xml:space="preserve">RUBRO </t>
  </si>
  <si>
    <t>UNIDADES DE APOYO</t>
  </si>
  <si>
    <t>ADMINISTRATIVOS</t>
  </si>
  <si>
    <t>TOTAL POR RUBRO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</si>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</sst>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#,##0_-;#,##0\-;&quot; &quot;"/>
    <numFmt numFmtId="166" formatCode="&quot;$&quot;#,##0"/>
    <numFmt numFmtId="167" formatCode="&quot;$&quot;#,##0.000"/>
    <numFmt numFmtId="168" formatCode="&quot;$&quot;#,##0.00"/>
    <numFmt numFmtId="169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42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0" xfId="0" applyFont="1" applyFill="1"/>
    <xf numFmtId="0" fontId="2" fillId="0" borderId="6" xfId="0" applyFont="1" applyFill="1" applyBorder="1"/>
    <xf numFmtId="0" fontId="2" fillId="0" borderId="7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3" fontId="3" fillId="0" borderId="15" xfId="0" applyNumberFormat="1" applyFont="1" applyFill="1" applyBorder="1"/>
    <xf numFmtId="4" fontId="3" fillId="0" borderId="15" xfId="0" applyNumberFormat="1" applyFont="1" applyFill="1" applyBorder="1"/>
    <xf numFmtId="3" fontId="3" fillId="0" borderId="16" xfId="0" applyNumberFormat="1" applyFont="1" applyFill="1" applyBorder="1"/>
    <xf numFmtId="10" fontId="3" fillId="0" borderId="17" xfId="0" applyNumberFormat="1" applyFont="1" applyFill="1" applyBorder="1"/>
    <xf numFmtId="10" fontId="2" fillId="0" borderId="5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3" fontId="3" fillId="0" borderId="20" xfId="0" applyNumberFormat="1" applyFont="1" applyFill="1" applyBorder="1"/>
    <xf numFmtId="4" fontId="3" fillId="0" borderId="20" xfId="0" applyNumberFormat="1" applyFont="1" applyFill="1" applyBorder="1"/>
    <xf numFmtId="3" fontId="3" fillId="0" borderId="21" xfId="0" applyNumberFormat="1" applyFont="1" applyFill="1" applyBorder="1"/>
    <xf numFmtId="4" fontId="2" fillId="0" borderId="0" xfId="0" applyNumberFormat="1" applyFont="1" applyFill="1"/>
    <xf numFmtId="0" fontId="2" fillId="0" borderId="18" xfId="0" applyFont="1" applyFill="1" applyBorder="1"/>
    <xf numFmtId="0" fontId="2" fillId="0" borderId="19" xfId="0" applyFont="1" applyFill="1" applyBorder="1"/>
    <xf numFmtId="3" fontId="2" fillId="0" borderId="20" xfId="0" applyNumberFormat="1" applyFont="1" applyFill="1" applyBorder="1"/>
    <xf numFmtId="4" fontId="2" fillId="0" borderId="20" xfId="0" applyNumberFormat="1" applyFont="1" applyFill="1" applyBorder="1"/>
    <xf numFmtId="43" fontId="5" fillId="0" borderId="11" xfId="1" applyFont="1" applyBorder="1" applyAlignment="1">
      <alignment horizontal="right"/>
    </xf>
    <xf numFmtId="3" fontId="2" fillId="0" borderId="5" xfId="0" applyNumberFormat="1" applyFont="1" applyFill="1" applyBorder="1"/>
    <xf numFmtId="4" fontId="2" fillId="0" borderId="5" xfId="0" applyNumberFormat="1" applyFont="1" applyFill="1" applyBorder="1"/>
    <xf numFmtId="3" fontId="2" fillId="0" borderId="21" xfId="0" applyNumberFormat="1" applyFont="1" applyFill="1" applyBorder="1"/>
    <xf numFmtId="10" fontId="5" fillId="0" borderId="17" xfId="0" applyNumberFormat="1" applyFont="1" applyFill="1" applyBorder="1"/>
    <xf numFmtId="3" fontId="2" fillId="0" borderId="0" xfId="0" applyNumberFormat="1" applyFont="1" applyFill="1"/>
    <xf numFmtId="3" fontId="0" fillId="0" borderId="22" xfId="0" applyNumberFormat="1" applyFill="1" applyBorder="1"/>
    <xf numFmtId="165" fontId="0" fillId="0" borderId="22" xfId="0" applyNumberFormat="1" applyFill="1" applyBorder="1"/>
    <xf numFmtId="4" fontId="0" fillId="0" borderId="0" xfId="0" applyNumberFormat="1" applyAlignment="1">
      <alignment horizontal="right"/>
    </xf>
    <xf numFmtId="3" fontId="0" fillId="0" borderId="5" xfId="0" applyNumberFormat="1" applyFill="1" applyBorder="1"/>
    <xf numFmtId="3" fontId="5" fillId="0" borderId="21" xfId="0" applyNumberFormat="1" applyFont="1" applyFill="1" applyBorder="1"/>
    <xf numFmtId="166" fontId="5" fillId="0" borderId="11" xfId="0" applyNumberFormat="1" applyFont="1" applyBorder="1" applyAlignment="1">
      <alignment horizontal="right"/>
    </xf>
    <xf numFmtId="0" fontId="0" fillId="0" borderId="19" xfId="0" applyFill="1" applyBorder="1"/>
    <xf numFmtId="43" fontId="3" fillId="0" borderId="20" xfId="1" applyFont="1" applyFill="1" applyBorder="1"/>
    <xf numFmtId="1" fontId="2" fillId="0" borderId="0" xfId="0" applyNumberFormat="1" applyFont="1" applyFill="1"/>
    <xf numFmtId="43" fontId="2" fillId="0" borderId="20" xfId="1" applyFont="1" applyFill="1" applyBorder="1"/>
    <xf numFmtId="167" fontId="5" fillId="0" borderId="11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4" fontId="2" fillId="0" borderId="0" xfId="0" applyNumberFormat="1" applyFont="1" applyFill="1" applyBorder="1"/>
    <xf numFmtId="4" fontId="0" fillId="0" borderId="20" xfId="0" applyNumberFormat="1" applyFill="1" applyBorder="1"/>
    <xf numFmtId="1" fontId="2" fillId="0" borderId="18" xfId="0" applyNumberFormat="1" applyFont="1" applyFill="1" applyBorder="1"/>
    <xf numFmtId="49" fontId="6" fillId="2" borderId="22" xfId="2" applyNumberFormat="1" applyFont="1" applyFill="1" applyBorder="1" applyAlignment="1">
      <alignment horizontal="left"/>
    </xf>
    <xf numFmtId="3" fontId="5" fillId="0" borderId="20" xfId="0" applyNumberFormat="1" applyFont="1" applyFill="1" applyBorder="1"/>
    <xf numFmtId="1" fontId="3" fillId="0" borderId="18" xfId="0" applyNumberFormat="1" applyFont="1" applyFill="1" applyBorder="1"/>
    <xf numFmtId="4" fontId="0" fillId="0" borderId="5" xfId="0" applyNumberFormat="1" applyFill="1" applyBorder="1"/>
    <xf numFmtId="0" fontId="5" fillId="0" borderId="19" xfId="0" applyFont="1" applyFill="1" applyBorder="1"/>
    <xf numFmtId="4" fontId="5" fillId="0" borderId="20" xfId="0" applyNumberFormat="1" applyFont="1" applyFill="1" applyBorder="1"/>
    <xf numFmtId="43" fontId="2" fillId="0" borderId="0" xfId="0" applyNumberFormat="1" applyFont="1" applyFill="1"/>
    <xf numFmtId="4" fontId="5" fillId="0" borderId="5" xfId="0" applyNumberFormat="1" applyFont="1" applyFill="1" applyBorder="1"/>
    <xf numFmtId="4" fontId="3" fillId="0" borderId="21" xfId="0" applyNumberFormat="1" applyFont="1" applyFill="1" applyBorder="1"/>
    <xf numFmtId="4" fontId="2" fillId="0" borderId="21" xfId="0" applyNumberFormat="1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4" fontId="2" fillId="0" borderId="25" xfId="0" applyNumberFormat="1" applyFont="1" applyFill="1" applyBorder="1"/>
    <xf numFmtId="3" fontId="2" fillId="0" borderId="26" xfId="0" applyNumberFormat="1" applyFont="1" applyFill="1" applyBorder="1"/>
    <xf numFmtId="4" fontId="2" fillId="0" borderId="26" xfId="0" applyNumberFormat="1" applyFont="1" applyFill="1" applyBorder="1"/>
    <xf numFmtId="10" fontId="5" fillId="0" borderId="0" xfId="0" applyNumberFormat="1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3" fontId="3" fillId="0" borderId="29" xfId="0" applyNumberFormat="1" applyFont="1" applyFill="1" applyBorder="1"/>
    <xf numFmtId="4" fontId="3" fillId="0" borderId="29" xfId="0" applyNumberFormat="1" applyFont="1" applyFill="1" applyBorder="1"/>
    <xf numFmtId="3" fontId="3" fillId="0" borderId="30" xfId="0" applyNumberFormat="1" applyFont="1" applyFill="1" applyBorder="1"/>
    <xf numFmtId="10" fontId="3" fillId="0" borderId="31" xfId="0" applyNumberFormat="1" applyFont="1" applyFill="1" applyBorder="1"/>
    <xf numFmtId="10" fontId="3" fillId="0" borderId="5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10" fontId="3" fillId="0" borderId="0" xfId="0" applyNumberFormat="1" applyFont="1" applyFill="1" applyBorder="1"/>
    <xf numFmtId="10" fontId="2" fillId="0" borderId="0" xfId="0" applyNumberFormat="1" applyFont="1" applyFill="1"/>
    <xf numFmtId="0" fontId="2" fillId="0" borderId="0" xfId="0" applyFont="1" applyFill="1" applyBorder="1"/>
    <xf numFmtId="169" fontId="2" fillId="0" borderId="0" xfId="1" applyNumberFormat="1" applyFont="1" applyFill="1"/>
    <xf numFmtId="3" fontId="7" fillId="0" borderId="0" xfId="0" applyNumberFormat="1" applyFont="1" applyFill="1"/>
    <xf numFmtId="0" fontId="7" fillId="0" borderId="0" xfId="0" applyFont="1" applyFill="1"/>
    <xf numFmtId="4" fontId="8" fillId="0" borderId="0" xfId="0" applyNumberFormat="1" applyFont="1" applyFill="1"/>
    <xf numFmtId="0" fontId="8" fillId="0" borderId="25" xfId="0" applyFont="1" applyFill="1" applyBorder="1"/>
    <xf numFmtId="0" fontId="8" fillId="0" borderId="32" xfId="0" applyFont="1" applyFill="1" applyBorder="1"/>
    <xf numFmtId="0" fontId="8" fillId="0" borderId="33" xfId="0" applyFont="1" applyFill="1" applyBorder="1"/>
    <xf numFmtId="0" fontId="8" fillId="0" borderId="26" xfId="0" applyFont="1" applyFill="1" applyBorder="1"/>
    <xf numFmtId="4" fontId="7" fillId="0" borderId="26" xfId="0" applyNumberFormat="1" applyFont="1" applyFill="1" applyBorder="1"/>
    <xf numFmtId="4" fontId="8" fillId="0" borderId="33" xfId="0" applyNumberFormat="1" applyFont="1" applyFill="1" applyBorder="1"/>
    <xf numFmtId="0" fontId="8" fillId="0" borderId="34" xfId="0" applyFont="1" applyFill="1" applyBorder="1"/>
    <xf numFmtId="0" fontId="8" fillId="0" borderId="0" xfId="0" applyFont="1" applyFill="1" applyBorder="1"/>
    <xf numFmtId="0" fontId="8" fillId="0" borderId="35" xfId="0" applyFont="1" applyFill="1" applyBorder="1"/>
    <xf numFmtId="0" fontId="7" fillId="0" borderId="5" xfId="0" applyFont="1" applyFill="1" applyBorder="1" applyAlignment="1">
      <alignment horizontal="center"/>
    </xf>
    <xf numFmtId="4" fontId="7" fillId="0" borderId="5" xfId="0" applyNumberFormat="1" applyFont="1" applyFill="1" applyBorder="1"/>
    <xf numFmtId="4" fontId="3" fillId="0" borderId="26" xfId="0" applyNumberFormat="1" applyFont="1" applyFill="1" applyBorder="1" applyAlignment="1">
      <alignment horizontal="center"/>
    </xf>
    <xf numFmtId="0" fontId="9" fillId="0" borderId="34" xfId="0" applyFont="1" applyFill="1" applyBorder="1"/>
    <xf numFmtId="0" fontId="9" fillId="0" borderId="0" xfId="0" applyFont="1" applyFill="1" applyBorder="1"/>
    <xf numFmtId="0" fontId="9" fillId="0" borderId="35" xfId="0" applyFont="1" applyFill="1" applyBorder="1"/>
    <xf numFmtId="3" fontId="7" fillId="0" borderId="22" xfId="0" applyNumberFormat="1" applyFont="1" applyFill="1" applyBorder="1"/>
    <xf numFmtId="4" fontId="7" fillId="0" borderId="22" xfId="0" applyNumberFormat="1" applyFont="1" applyFill="1" applyBorder="1"/>
    <xf numFmtId="4" fontId="5" fillId="0" borderId="35" xfId="0" applyNumberFormat="1" applyFont="1" applyFill="1" applyBorder="1"/>
    <xf numFmtId="43" fontId="0" fillId="0" borderId="0" xfId="1" applyFont="1" applyFill="1"/>
    <xf numFmtId="4" fontId="2" fillId="0" borderId="35" xfId="0" applyNumberFormat="1" applyFont="1" applyFill="1" applyBorder="1"/>
    <xf numFmtId="43" fontId="2" fillId="0" borderId="0" xfId="1" applyFont="1" applyFill="1"/>
    <xf numFmtId="3" fontId="8" fillId="0" borderId="22" xfId="0" applyNumberFormat="1" applyFont="1" applyFill="1" applyBorder="1"/>
    <xf numFmtId="4" fontId="8" fillId="0" borderId="22" xfId="0" applyNumberFormat="1" applyFont="1" applyFill="1" applyBorder="1"/>
    <xf numFmtId="4" fontId="5" fillId="0" borderId="0" xfId="0" applyNumberFormat="1" applyFont="1" applyFill="1"/>
    <xf numFmtId="0" fontId="7" fillId="0" borderId="34" xfId="0" applyFont="1" applyFill="1" applyBorder="1"/>
    <xf numFmtId="0" fontId="7" fillId="0" borderId="0" xfId="0" applyFont="1" applyFill="1" applyBorder="1"/>
    <xf numFmtId="4" fontId="3" fillId="0" borderId="35" xfId="0" applyNumberFormat="1" applyFont="1" applyFill="1" applyBorder="1"/>
    <xf numFmtId="0" fontId="7" fillId="0" borderId="35" xfId="0" applyFont="1" applyFill="1" applyBorder="1"/>
    <xf numFmtId="0" fontId="7" fillId="0" borderId="15" xfId="0" applyFont="1" applyFill="1" applyBorder="1"/>
    <xf numFmtId="0" fontId="7" fillId="0" borderId="17" xfId="0" applyFont="1" applyFill="1" applyBorder="1"/>
    <xf numFmtId="0" fontId="7" fillId="0" borderId="36" xfId="0" applyFont="1" applyFill="1" applyBorder="1"/>
    <xf numFmtId="3" fontId="7" fillId="0" borderId="37" xfId="0" applyNumberFormat="1" applyFont="1" applyFill="1" applyBorder="1"/>
    <xf numFmtId="4" fontId="7" fillId="0" borderId="37" xfId="0" applyNumberFormat="1" applyFont="1" applyFill="1" applyBorder="1"/>
    <xf numFmtId="3" fontId="7" fillId="0" borderId="36" xfId="0" applyNumberFormat="1" applyFont="1" applyFill="1" applyBorder="1"/>
    <xf numFmtId="10" fontId="3" fillId="0" borderId="37" xfId="0" applyNumberFormat="1" applyFont="1" applyFill="1" applyBorder="1" applyAlignment="1">
      <alignment horizontal="center"/>
    </xf>
    <xf numFmtId="4" fontId="8" fillId="0" borderId="34" xfId="0" applyNumberFormat="1" applyFont="1" applyFill="1" applyBorder="1"/>
    <xf numFmtId="4" fontId="8" fillId="0" borderId="0" xfId="0" applyNumberFormat="1" applyFont="1" applyFill="1" applyBorder="1"/>
    <xf numFmtId="0" fontId="8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169" fontId="2" fillId="0" borderId="0" xfId="0" applyNumberFormat="1" applyFont="1" applyFill="1"/>
    <xf numFmtId="0" fontId="10" fillId="0" borderId="0" xfId="0" applyFont="1" applyFill="1"/>
    <xf numFmtId="0" fontId="10" fillId="0" borderId="5" xfId="0" applyFont="1" applyFill="1" applyBorder="1"/>
    <xf numFmtId="43" fontId="10" fillId="0" borderId="5" xfId="1" applyFont="1" applyFill="1" applyBorder="1"/>
    <xf numFmtId="43" fontId="10" fillId="0" borderId="5" xfId="0" applyNumberFormat="1" applyFont="1" applyFill="1" applyBorder="1"/>
    <xf numFmtId="164" fontId="10" fillId="0" borderId="5" xfId="0" applyNumberFormat="1" applyFont="1" applyFill="1" applyBorder="1"/>
    <xf numFmtId="0" fontId="10" fillId="0" borderId="0" xfId="0" applyFont="1" applyFill="1" applyBorder="1"/>
    <xf numFmtId="43" fontId="11" fillId="0" borderId="0" xfId="0" applyNumberFormat="1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ATALIA\concejo%20municipal\VIGENCIA2020\PRESUPUESTO2020\ejecuciones%20sap\ejecuciones%20sap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ATALIA\concejo%20municipal\vigencia%202017\vigencia%202017\pto%202017\pto%202017\ejecuciones%20sap%202015\ejecucion%20sap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ATALIA\concejo%20municipal\vigencia%202019\control%20cdp\CONTROL%20CONTRATACIO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inicial "/>
      <sheetName val="enero2020"/>
      <sheetName val="febrero2020"/>
    </sheetNames>
    <sheetDataSet>
      <sheetData sheetId="0"/>
      <sheetData sheetId="1">
        <row r="3">
          <cell r="D3">
            <v>583892669</v>
          </cell>
          <cell r="H3">
            <v>2780290511</v>
          </cell>
          <cell r="I3">
            <v>737814616</v>
          </cell>
          <cell r="J3">
            <v>624040766</v>
          </cell>
          <cell r="L3">
            <v>14893863983</v>
          </cell>
        </row>
        <row r="8">
          <cell r="C8">
            <v>4956446366</v>
          </cell>
          <cell r="D8">
            <v>261433558</v>
          </cell>
          <cell r="I8">
            <v>359198195</v>
          </cell>
        </row>
        <row r="9">
          <cell r="C9">
            <v>156800000</v>
          </cell>
          <cell r="D9">
            <v>19783449</v>
          </cell>
          <cell r="I9">
            <v>27071193</v>
          </cell>
        </row>
        <row r="10">
          <cell r="C10">
            <v>31900000</v>
          </cell>
          <cell r="D10">
            <v>3768272</v>
          </cell>
          <cell r="I10">
            <v>5156413</v>
          </cell>
        </row>
        <row r="11">
          <cell r="C11">
            <v>387200000</v>
          </cell>
          <cell r="D11">
            <v>42374571</v>
          </cell>
          <cell r="I11">
            <v>58002240</v>
          </cell>
        </row>
        <row r="12">
          <cell r="C12">
            <v>54000000</v>
          </cell>
          <cell r="D12">
            <v>625352</v>
          </cell>
          <cell r="J12">
            <v>51486629</v>
          </cell>
        </row>
        <row r="13">
          <cell r="C13">
            <v>63000000</v>
          </cell>
          <cell r="D13">
            <v>6182594</v>
          </cell>
          <cell r="I13">
            <v>0</v>
          </cell>
        </row>
        <row r="14">
          <cell r="C14">
            <v>33000000</v>
          </cell>
          <cell r="J14">
            <v>0</v>
          </cell>
        </row>
        <row r="15">
          <cell r="C15">
            <v>504900000</v>
          </cell>
          <cell r="D15">
            <v>2867310</v>
          </cell>
          <cell r="I15">
            <v>0</v>
          </cell>
        </row>
        <row r="16">
          <cell r="C16">
            <v>243100000</v>
          </cell>
          <cell r="D16">
            <v>1716238</v>
          </cell>
          <cell r="J16">
            <v>0</v>
          </cell>
        </row>
        <row r="17">
          <cell r="C17">
            <v>253000000</v>
          </cell>
          <cell r="D17">
            <v>30267547</v>
          </cell>
          <cell r="I17">
            <v>41436815</v>
          </cell>
        </row>
        <row r="18">
          <cell r="C18">
            <v>33000000</v>
          </cell>
          <cell r="D18">
            <v>1119110</v>
          </cell>
          <cell r="I18">
            <v>1622134</v>
          </cell>
        </row>
        <row r="19">
          <cell r="C19">
            <v>4070000</v>
          </cell>
          <cell r="I19">
            <v>308562</v>
          </cell>
        </row>
        <row r="20">
          <cell r="C20">
            <v>20000000</v>
          </cell>
        </row>
        <row r="22">
          <cell r="C22">
            <v>4200000000</v>
          </cell>
          <cell r="D22">
            <v>142354664</v>
          </cell>
          <cell r="H22">
            <v>1596205964</v>
          </cell>
          <cell r="I22">
            <v>61685291</v>
          </cell>
        </row>
        <row r="23">
          <cell r="C23">
            <v>3100000000</v>
          </cell>
          <cell r="D23">
            <v>71400004</v>
          </cell>
          <cell r="H23">
            <v>1177431267</v>
          </cell>
          <cell r="I23">
            <v>57591429</v>
          </cell>
        </row>
        <row r="24">
          <cell r="C24">
            <v>346500000</v>
          </cell>
          <cell r="I24">
            <v>24824124</v>
          </cell>
        </row>
        <row r="25">
          <cell r="C25">
            <v>44000000</v>
          </cell>
          <cell r="I25">
            <v>3244300</v>
          </cell>
        </row>
        <row r="26">
          <cell r="C26">
            <v>45320000</v>
          </cell>
          <cell r="I26">
            <v>2379100</v>
          </cell>
        </row>
        <row r="27">
          <cell r="C27">
            <v>183700000</v>
          </cell>
          <cell r="I27">
            <v>14240800</v>
          </cell>
        </row>
        <row r="28">
          <cell r="C28">
            <v>33252478</v>
          </cell>
          <cell r="I28">
            <v>2379100</v>
          </cell>
        </row>
        <row r="29">
          <cell r="C29">
            <v>62700000</v>
          </cell>
          <cell r="I29">
            <v>4752200</v>
          </cell>
        </row>
        <row r="30">
          <cell r="C30">
            <v>460000000</v>
          </cell>
          <cell r="J30">
            <v>433071057</v>
          </cell>
        </row>
        <row r="31">
          <cell r="C31">
            <v>402668644</v>
          </cell>
          <cell r="I31">
            <v>21841748</v>
          </cell>
        </row>
        <row r="32">
          <cell r="C32">
            <v>517000000</v>
          </cell>
          <cell r="I32">
            <v>33093972</v>
          </cell>
        </row>
        <row r="33">
          <cell r="C33">
            <v>245300000</v>
          </cell>
          <cell r="I33">
            <v>18987000</v>
          </cell>
        </row>
        <row r="34">
          <cell r="C34">
            <v>30000000</v>
          </cell>
          <cell r="I34">
            <v>0</v>
          </cell>
        </row>
        <row r="35">
          <cell r="C35">
            <v>50000000</v>
          </cell>
        </row>
        <row r="36">
          <cell r="C36">
            <v>15128762</v>
          </cell>
          <cell r="H36">
            <v>3394800</v>
          </cell>
        </row>
        <row r="37">
          <cell r="C37">
            <v>100000000</v>
          </cell>
        </row>
        <row r="38">
          <cell r="C38">
            <v>28000000</v>
          </cell>
        </row>
        <row r="39">
          <cell r="C39">
            <v>6000000</v>
          </cell>
        </row>
        <row r="40">
          <cell r="C40">
            <v>70000000</v>
          </cell>
        </row>
        <row r="41">
          <cell r="C41">
            <v>35000000</v>
          </cell>
        </row>
        <row r="42">
          <cell r="C42">
            <v>15131355</v>
          </cell>
          <cell r="H42">
            <v>2546400</v>
          </cell>
        </row>
        <row r="43">
          <cell r="C43">
            <v>90000000</v>
          </cell>
        </row>
        <row r="44">
          <cell r="C44">
            <v>100000000</v>
          </cell>
        </row>
        <row r="45">
          <cell r="C45">
            <v>470000000</v>
          </cell>
        </row>
        <row r="46">
          <cell r="C46">
            <v>100000000</v>
          </cell>
        </row>
        <row r="47">
          <cell r="C47">
            <v>11000000</v>
          </cell>
        </row>
        <row r="48">
          <cell r="C48">
            <v>11000000</v>
          </cell>
        </row>
        <row r="49">
          <cell r="C49">
            <v>15131660</v>
          </cell>
          <cell r="H49">
            <v>712080</v>
          </cell>
        </row>
        <row r="50">
          <cell r="C50">
            <v>4000000</v>
          </cell>
        </row>
        <row r="51">
          <cell r="C51">
            <v>2088653280</v>
          </cell>
          <cell r="J51">
            <v>139483080</v>
          </cell>
        </row>
        <row r="53">
          <cell r="J53">
            <v>139483080</v>
          </cell>
        </row>
      </sheetData>
      <sheetData sheetId="2">
        <row r="3">
          <cell r="D3">
            <v>328997527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MARZO "/>
      <sheetName val="febrero "/>
      <sheetName val="mayo"/>
      <sheetName val="abril "/>
      <sheetName val="junio"/>
      <sheetName val="julio "/>
      <sheetName val="agosto"/>
      <sheetName val="SEPTIEMBRE "/>
      <sheetName val="OCTUBRE"/>
      <sheetName val="NOVIEMBRE"/>
      <sheetName val="diciembre "/>
      <sheetName val="Hoja1"/>
      <sheetName val="Hoja2"/>
    </sheetNames>
    <sheetDataSet>
      <sheetData sheetId="0" refreshError="1">
        <row r="45">
          <cell r="G45">
            <v>0</v>
          </cell>
        </row>
        <row r="48">
          <cell r="F48">
            <v>0</v>
          </cell>
          <cell r="G4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 "/>
      <sheetName val="Hoja4"/>
      <sheetName val="gastos"/>
      <sheetName val="RESOLUCIONES "/>
      <sheetName val="Hoja3"/>
      <sheetName val="unidades"/>
      <sheetName val="Hoja1"/>
      <sheetName val="acuerdo colectivo2019"/>
      <sheetName val="renovacion una"/>
      <sheetName val="Hoja2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workbookViewId="0">
      <selection activeCell="B16" sqref="B16"/>
    </sheetView>
  </sheetViews>
  <sheetFormatPr baseColWidth="10" defaultRowHeight="12.75" x14ac:dyDescent="0.2"/>
  <cols>
    <col min="1" max="1" width="16.5703125" style="6" customWidth="1"/>
    <col min="2" max="2" width="58.7109375" style="6" customWidth="1"/>
    <col min="3" max="3" width="21.140625" style="6" customWidth="1"/>
    <col min="4" max="4" width="19.28515625" style="6" customWidth="1"/>
    <col min="5" max="5" width="18.5703125" style="6" customWidth="1"/>
    <col min="6" max="6" width="22.42578125" style="6" customWidth="1"/>
    <col min="7" max="7" width="24.140625" style="6" customWidth="1"/>
    <col min="8" max="8" width="23.42578125" style="6" customWidth="1"/>
    <col min="9" max="9" width="16.140625" style="6" customWidth="1"/>
    <col min="10" max="10" width="18.7109375" style="6" customWidth="1"/>
    <col min="11" max="11" width="17.42578125" style="6" customWidth="1"/>
    <col min="12" max="12" width="10" style="6" hidden="1" customWidth="1"/>
    <col min="13" max="13" width="16.140625" style="6" customWidth="1"/>
    <col min="14" max="14" width="17.140625" style="6" bestFit="1" customWidth="1"/>
    <col min="15" max="15" width="15.28515625" style="6" bestFit="1" customWidth="1"/>
    <col min="16" max="16" width="14.85546875" style="6" bestFit="1" customWidth="1"/>
    <col min="17" max="17" width="13.7109375" style="6" bestFit="1" customWidth="1"/>
    <col min="18" max="256" width="11.42578125" style="6"/>
    <col min="257" max="257" width="16.5703125" style="6" customWidth="1"/>
    <col min="258" max="258" width="58.7109375" style="6" customWidth="1"/>
    <col min="259" max="259" width="21.140625" style="6" customWidth="1"/>
    <col min="260" max="260" width="19.28515625" style="6" customWidth="1"/>
    <col min="261" max="261" width="18.5703125" style="6" customWidth="1"/>
    <col min="262" max="262" width="22.42578125" style="6" customWidth="1"/>
    <col min="263" max="263" width="24.140625" style="6" customWidth="1"/>
    <col min="264" max="264" width="23.42578125" style="6" customWidth="1"/>
    <col min="265" max="265" width="16.140625" style="6" customWidth="1"/>
    <col min="266" max="266" width="18.7109375" style="6" customWidth="1"/>
    <col min="267" max="267" width="17.42578125" style="6" customWidth="1"/>
    <col min="268" max="268" width="0" style="6" hidden="1" customWidth="1"/>
    <col min="269" max="269" width="16.140625" style="6" customWidth="1"/>
    <col min="270" max="270" width="17.140625" style="6" bestFit="1" customWidth="1"/>
    <col min="271" max="271" width="15.28515625" style="6" bestFit="1" customWidth="1"/>
    <col min="272" max="272" width="14.85546875" style="6" bestFit="1" customWidth="1"/>
    <col min="273" max="273" width="13.7109375" style="6" bestFit="1" customWidth="1"/>
    <col min="274" max="512" width="11.42578125" style="6"/>
    <col min="513" max="513" width="16.5703125" style="6" customWidth="1"/>
    <col min="514" max="514" width="58.7109375" style="6" customWidth="1"/>
    <col min="515" max="515" width="21.140625" style="6" customWidth="1"/>
    <col min="516" max="516" width="19.28515625" style="6" customWidth="1"/>
    <col min="517" max="517" width="18.5703125" style="6" customWidth="1"/>
    <col min="518" max="518" width="22.42578125" style="6" customWidth="1"/>
    <col min="519" max="519" width="24.140625" style="6" customWidth="1"/>
    <col min="520" max="520" width="23.42578125" style="6" customWidth="1"/>
    <col min="521" max="521" width="16.140625" style="6" customWidth="1"/>
    <col min="522" max="522" width="18.7109375" style="6" customWidth="1"/>
    <col min="523" max="523" width="17.42578125" style="6" customWidth="1"/>
    <col min="524" max="524" width="0" style="6" hidden="1" customWidth="1"/>
    <col min="525" max="525" width="16.140625" style="6" customWidth="1"/>
    <col min="526" max="526" width="17.140625" style="6" bestFit="1" customWidth="1"/>
    <col min="527" max="527" width="15.28515625" style="6" bestFit="1" customWidth="1"/>
    <col min="528" max="528" width="14.85546875" style="6" bestFit="1" customWidth="1"/>
    <col min="529" max="529" width="13.7109375" style="6" bestFit="1" customWidth="1"/>
    <col min="530" max="768" width="11.42578125" style="6"/>
    <col min="769" max="769" width="16.5703125" style="6" customWidth="1"/>
    <col min="770" max="770" width="58.7109375" style="6" customWidth="1"/>
    <col min="771" max="771" width="21.140625" style="6" customWidth="1"/>
    <col min="772" max="772" width="19.28515625" style="6" customWidth="1"/>
    <col min="773" max="773" width="18.5703125" style="6" customWidth="1"/>
    <col min="774" max="774" width="22.42578125" style="6" customWidth="1"/>
    <col min="775" max="775" width="24.140625" style="6" customWidth="1"/>
    <col min="776" max="776" width="23.42578125" style="6" customWidth="1"/>
    <col min="777" max="777" width="16.140625" style="6" customWidth="1"/>
    <col min="778" max="778" width="18.7109375" style="6" customWidth="1"/>
    <col min="779" max="779" width="17.42578125" style="6" customWidth="1"/>
    <col min="780" max="780" width="0" style="6" hidden="1" customWidth="1"/>
    <col min="781" max="781" width="16.140625" style="6" customWidth="1"/>
    <col min="782" max="782" width="17.140625" style="6" bestFit="1" customWidth="1"/>
    <col min="783" max="783" width="15.28515625" style="6" bestFit="1" customWidth="1"/>
    <col min="784" max="784" width="14.85546875" style="6" bestFit="1" customWidth="1"/>
    <col min="785" max="785" width="13.7109375" style="6" bestFit="1" customWidth="1"/>
    <col min="786" max="1024" width="11.42578125" style="6"/>
    <col min="1025" max="1025" width="16.5703125" style="6" customWidth="1"/>
    <col min="1026" max="1026" width="58.7109375" style="6" customWidth="1"/>
    <col min="1027" max="1027" width="21.140625" style="6" customWidth="1"/>
    <col min="1028" max="1028" width="19.28515625" style="6" customWidth="1"/>
    <col min="1029" max="1029" width="18.5703125" style="6" customWidth="1"/>
    <col min="1030" max="1030" width="22.42578125" style="6" customWidth="1"/>
    <col min="1031" max="1031" width="24.140625" style="6" customWidth="1"/>
    <col min="1032" max="1032" width="23.42578125" style="6" customWidth="1"/>
    <col min="1033" max="1033" width="16.140625" style="6" customWidth="1"/>
    <col min="1034" max="1034" width="18.7109375" style="6" customWidth="1"/>
    <col min="1035" max="1035" width="17.42578125" style="6" customWidth="1"/>
    <col min="1036" max="1036" width="0" style="6" hidden="1" customWidth="1"/>
    <col min="1037" max="1037" width="16.140625" style="6" customWidth="1"/>
    <col min="1038" max="1038" width="17.140625" style="6" bestFit="1" customWidth="1"/>
    <col min="1039" max="1039" width="15.28515625" style="6" bestFit="1" customWidth="1"/>
    <col min="1040" max="1040" width="14.85546875" style="6" bestFit="1" customWidth="1"/>
    <col min="1041" max="1041" width="13.7109375" style="6" bestFit="1" customWidth="1"/>
    <col min="1042" max="1280" width="11.42578125" style="6"/>
    <col min="1281" max="1281" width="16.5703125" style="6" customWidth="1"/>
    <col min="1282" max="1282" width="58.7109375" style="6" customWidth="1"/>
    <col min="1283" max="1283" width="21.140625" style="6" customWidth="1"/>
    <col min="1284" max="1284" width="19.28515625" style="6" customWidth="1"/>
    <col min="1285" max="1285" width="18.5703125" style="6" customWidth="1"/>
    <col min="1286" max="1286" width="22.42578125" style="6" customWidth="1"/>
    <col min="1287" max="1287" width="24.140625" style="6" customWidth="1"/>
    <col min="1288" max="1288" width="23.42578125" style="6" customWidth="1"/>
    <col min="1289" max="1289" width="16.140625" style="6" customWidth="1"/>
    <col min="1290" max="1290" width="18.7109375" style="6" customWidth="1"/>
    <col min="1291" max="1291" width="17.42578125" style="6" customWidth="1"/>
    <col min="1292" max="1292" width="0" style="6" hidden="1" customWidth="1"/>
    <col min="1293" max="1293" width="16.140625" style="6" customWidth="1"/>
    <col min="1294" max="1294" width="17.140625" style="6" bestFit="1" customWidth="1"/>
    <col min="1295" max="1295" width="15.28515625" style="6" bestFit="1" customWidth="1"/>
    <col min="1296" max="1296" width="14.85546875" style="6" bestFit="1" customWidth="1"/>
    <col min="1297" max="1297" width="13.7109375" style="6" bestFit="1" customWidth="1"/>
    <col min="1298" max="1536" width="11.42578125" style="6"/>
    <col min="1537" max="1537" width="16.5703125" style="6" customWidth="1"/>
    <col min="1538" max="1538" width="58.7109375" style="6" customWidth="1"/>
    <col min="1539" max="1539" width="21.140625" style="6" customWidth="1"/>
    <col min="1540" max="1540" width="19.28515625" style="6" customWidth="1"/>
    <col min="1541" max="1541" width="18.5703125" style="6" customWidth="1"/>
    <col min="1542" max="1542" width="22.42578125" style="6" customWidth="1"/>
    <col min="1543" max="1543" width="24.140625" style="6" customWidth="1"/>
    <col min="1544" max="1544" width="23.42578125" style="6" customWidth="1"/>
    <col min="1545" max="1545" width="16.140625" style="6" customWidth="1"/>
    <col min="1546" max="1546" width="18.7109375" style="6" customWidth="1"/>
    <col min="1547" max="1547" width="17.42578125" style="6" customWidth="1"/>
    <col min="1548" max="1548" width="0" style="6" hidden="1" customWidth="1"/>
    <col min="1549" max="1549" width="16.140625" style="6" customWidth="1"/>
    <col min="1550" max="1550" width="17.140625" style="6" bestFit="1" customWidth="1"/>
    <col min="1551" max="1551" width="15.28515625" style="6" bestFit="1" customWidth="1"/>
    <col min="1552" max="1552" width="14.85546875" style="6" bestFit="1" customWidth="1"/>
    <col min="1553" max="1553" width="13.7109375" style="6" bestFit="1" customWidth="1"/>
    <col min="1554" max="1792" width="11.42578125" style="6"/>
    <col min="1793" max="1793" width="16.5703125" style="6" customWidth="1"/>
    <col min="1794" max="1794" width="58.7109375" style="6" customWidth="1"/>
    <col min="1795" max="1795" width="21.140625" style="6" customWidth="1"/>
    <col min="1796" max="1796" width="19.28515625" style="6" customWidth="1"/>
    <col min="1797" max="1797" width="18.5703125" style="6" customWidth="1"/>
    <col min="1798" max="1798" width="22.42578125" style="6" customWidth="1"/>
    <col min="1799" max="1799" width="24.140625" style="6" customWidth="1"/>
    <col min="1800" max="1800" width="23.42578125" style="6" customWidth="1"/>
    <col min="1801" max="1801" width="16.140625" style="6" customWidth="1"/>
    <col min="1802" max="1802" width="18.7109375" style="6" customWidth="1"/>
    <col min="1803" max="1803" width="17.42578125" style="6" customWidth="1"/>
    <col min="1804" max="1804" width="0" style="6" hidden="1" customWidth="1"/>
    <col min="1805" max="1805" width="16.140625" style="6" customWidth="1"/>
    <col min="1806" max="1806" width="17.140625" style="6" bestFit="1" customWidth="1"/>
    <col min="1807" max="1807" width="15.28515625" style="6" bestFit="1" customWidth="1"/>
    <col min="1808" max="1808" width="14.85546875" style="6" bestFit="1" customWidth="1"/>
    <col min="1809" max="1809" width="13.7109375" style="6" bestFit="1" customWidth="1"/>
    <col min="1810" max="2048" width="11.42578125" style="6"/>
    <col min="2049" max="2049" width="16.5703125" style="6" customWidth="1"/>
    <col min="2050" max="2050" width="58.7109375" style="6" customWidth="1"/>
    <col min="2051" max="2051" width="21.140625" style="6" customWidth="1"/>
    <col min="2052" max="2052" width="19.28515625" style="6" customWidth="1"/>
    <col min="2053" max="2053" width="18.5703125" style="6" customWidth="1"/>
    <col min="2054" max="2054" width="22.42578125" style="6" customWidth="1"/>
    <col min="2055" max="2055" width="24.140625" style="6" customWidth="1"/>
    <col min="2056" max="2056" width="23.42578125" style="6" customWidth="1"/>
    <col min="2057" max="2057" width="16.140625" style="6" customWidth="1"/>
    <col min="2058" max="2058" width="18.7109375" style="6" customWidth="1"/>
    <col min="2059" max="2059" width="17.42578125" style="6" customWidth="1"/>
    <col min="2060" max="2060" width="0" style="6" hidden="1" customWidth="1"/>
    <col min="2061" max="2061" width="16.140625" style="6" customWidth="1"/>
    <col min="2062" max="2062" width="17.140625" style="6" bestFit="1" customWidth="1"/>
    <col min="2063" max="2063" width="15.28515625" style="6" bestFit="1" customWidth="1"/>
    <col min="2064" max="2064" width="14.85546875" style="6" bestFit="1" customWidth="1"/>
    <col min="2065" max="2065" width="13.7109375" style="6" bestFit="1" customWidth="1"/>
    <col min="2066" max="2304" width="11.42578125" style="6"/>
    <col min="2305" max="2305" width="16.5703125" style="6" customWidth="1"/>
    <col min="2306" max="2306" width="58.7109375" style="6" customWidth="1"/>
    <col min="2307" max="2307" width="21.140625" style="6" customWidth="1"/>
    <col min="2308" max="2308" width="19.28515625" style="6" customWidth="1"/>
    <col min="2309" max="2309" width="18.5703125" style="6" customWidth="1"/>
    <col min="2310" max="2310" width="22.42578125" style="6" customWidth="1"/>
    <col min="2311" max="2311" width="24.140625" style="6" customWidth="1"/>
    <col min="2312" max="2312" width="23.42578125" style="6" customWidth="1"/>
    <col min="2313" max="2313" width="16.140625" style="6" customWidth="1"/>
    <col min="2314" max="2314" width="18.7109375" style="6" customWidth="1"/>
    <col min="2315" max="2315" width="17.42578125" style="6" customWidth="1"/>
    <col min="2316" max="2316" width="0" style="6" hidden="1" customWidth="1"/>
    <col min="2317" max="2317" width="16.140625" style="6" customWidth="1"/>
    <col min="2318" max="2318" width="17.140625" style="6" bestFit="1" customWidth="1"/>
    <col min="2319" max="2319" width="15.28515625" style="6" bestFit="1" customWidth="1"/>
    <col min="2320" max="2320" width="14.85546875" style="6" bestFit="1" customWidth="1"/>
    <col min="2321" max="2321" width="13.7109375" style="6" bestFit="1" customWidth="1"/>
    <col min="2322" max="2560" width="11.42578125" style="6"/>
    <col min="2561" max="2561" width="16.5703125" style="6" customWidth="1"/>
    <col min="2562" max="2562" width="58.7109375" style="6" customWidth="1"/>
    <col min="2563" max="2563" width="21.140625" style="6" customWidth="1"/>
    <col min="2564" max="2564" width="19.28515625" style="6" customWidth="1"/>
    <col min="2565" max="2565" width="18.5703125" style="6" customWidth="1"/>
    <col min="2566" max="2566" width="22.42578125" style="6" customWidth="1"/>
    <col min="2567" max="2567" width="24.140625" style="6" customWidth="1"/>
    <col min="2568" max="2568" width="23.42578125" style="6" customWidth="1"/>
    <col min="2569" max="2569" width="16.140625" style="6" customWidth="1"/>
    <col min="2570" max="2570" width="18.7109375" style="6" customWidth="1"/>
    <col min="2571" max="2571" width="17.42578125" style="6" customWidth="1"/>
    <col min="2572" max="2572" width="0" style="6" hidden="1" customWidth="1"/>
    <col min="2573" max="2573" width="16.140625" style="6" customWidth="1"/>
    <col min="2574" max="2574" width="17.140625" style="6" bestFit="1" customWidth="1"/>
    <col min="2575" max="2575" width="15.28515625" style="6" bestFit="1" customWidth="1"/>
    <col min="2576" max="2576" width="14.85546875" style="6" bestFit="1" customWidth="1"/>
    <col min="2577" max="2577" width="13.7109375" style="6" bestFit="1" customWidth="1"/>
    <col min="2578" max="2816" width="11.42578125" style="6"/>
    <col min="2817" max="2817" width="16.5703125" style="6" customWidth="1"/>
    <col min="2818" max="2818" width="58.7109375" style="6" customWidth="1"/>
    <col min="2819" max="2819" width="21.140625" style="6" customWidth="1"/>
    <col min="2820" max="2820" width="19.28515625" style="6" customWidth="1"/>
    <col min="2821" max="2821" width="18.5703125" style="6" customWidth="1"/>
    <col min="2822" max="2822" width="22.42578125" style="6" customWidth="1"/>
    <col min="2823" max="2823" width="24.140625" style="6" customWidth="1"/>
    <col min="2824" max="2824" width="23.42578125" style="6" customWidth="1"/>
    <col min="2825" max="2825" width="16.140625" style="6" customWidth="1"/>
    <col min="2826" max="2826" width="18.7109375" style="6" customWidth="1"/>
    <col min="2827" max="2827" width="17.42578125" style="6" customWidth="1"/>
    <col min="2828" max="2828" width="0" style="6" hidden="1" customWidth="1"/>
    <col min="2829" max="2829" width="16.140625" style="6" customWidth="1"/>
    <col min="2830" max="2830" width="17.140625" style="6" bestFit="1" customWidth="1"/>
    <col min="2831" max="2831" width="15.28515625" style="6" bestFit="1" customWidth="1"/>
    <col min="2832" max="2832" width="14.85546875" style="6" bestFit="1" customWidth="1"/>
    <col min="2833" max="2833" width="13.7109375" style="6" bestFit="1" customWidth="1"/>
    <col min="2834" max="3072" width="11.42578125" style="6"/>
    <col min="3073" max="3073" width="16.5703125" style="6" customWidth="1"/>
    <col min="3074" max="3074" width="58.7109375" style="6" customWidth="1"/>
    <col min="3075" max="3075" width="21.140625" style="6" customWidth="1"/>
    <col min="3076" max="3076" width="19.28515625" style="6" customWidth="1"/>
    <col min="3077" max="3077" width="18.5703125" style="6" customWidth="1"/>
    <col min="3078" max="3078" width="22.42578125" style="6" customWidth="1"/>
    <col min="3079" max="3079" width="24.140625" style="6" customWidth="1"/>
    <col min="3080" max="3080" width="23.42578125" style="6" customWidth="1"/>
    <col min="3081" max="3081" width="16.140625" style="6" customWidth="1"/>
    <col min="3082" max="3082" width="18.7109375" style="6" customWidth="1"/>
    <col min="3083" max="3083" width="17.42578125" style="6" customWidth="1"/>
    <col min="3084" max="3084" width="0" style="6" hidden="1" customWidth="1"/>
    <col min="3085" max="3085" width="16.140625" style="6" customWidth="1"/>
    <col min="3086" max="3086" width="17.140625" style="6" bestFit="1" customWidth="1"/>
    <col min="3087" max="3087" width="15.28515625" style="6" bestFit="1" customWidth="1"/>
    <col min="3088" max="3088" width="14.85546875" style="6" bestFit="1" customWidth="1"/>
    <col min="3089" max="3089" width="13.7109375" style="6" bestFit="1" customWidth="1"/>
    <col min="3090" max="3328" width="11.42578125" style="6"/>
    <col min="3329" max="3329" width="16.5703125" style="6" customWidth="1"/>
    <col min="3330" max="3330" width="58.7109375" style="6" customWidth="1"/>
    <col min="3331" max="3331" width="21.140625" style="6" customWidth="1"/>
    <col min="3332" max="3332" width="19.28515625" style="6" customWidth="1"/>
    <col min="3333" max="3333" width="18.5703125" style="6" customWidth="1"/>
    <col min="3334" max="3334" width="22.42578125" style="6" customWidth="1"/>
    <col min="3335" max="3335" width="24.140625" style="6" customWidth="1"/>
    <col min="3336" max="3336" width="23.42578125" style="6" customWidth="1"/>
    <col min="3337" max="3337" width="16.140625" style="6" customWidth="1"/>
    <col min="3338" max="3338" width="18.7109375" style="6" customWidth="1"/>
    <col min="3339" max="3339" width="17.42578125" style="6" customWidth="1"/>
    <col min="3340" max="3340" width="0" style="6" hidden="1" customWidth="1"/>
    <col min="3341" max="3341" width="16.140625" style="6" customWidth="1"/>
    <col min="3342" max="3342" width="17.140625" style="6" bestFit="1" customWidth="1"/>
    <col min="3343" max="3343" width="15.28515625" style="6" bestFit="1" customWidth="1"/>
    <col min="3344" max="3344" width="14.85546875" style="6" bestFit="1" customWidth="1"/>
    <col min="3345" max="3345" width="13.7109375" style="6" bestFit="1" customWidth="1"/>
    <col min="3346" max="3584" width="11.42578125" style="6"/>
    <col min="3585" max="3585" width="16.5703125" style="6" customWidth="1"/>
    <col min="3586" max="3586" width="58.7109375" style="6" customWidth="1"/>
    <col min="3587" max="3587" width="21.140625" style="6" customWidth="1"/>
    <col min="3588" max="3588" width="19.28515625" style="6" customWidth="1"/>
    <col min="3589" max="3589" width="18.5703125" style="6" customWidth="1"/>
    <col min="3590" max="3590" width="22.42578125" style="6" customWidth="1"/>
    <col min="3591" max="3591" width="24.140625" style="6" customWidth="1"/>
    <col min="3592" max="3592" width="23.42578125" style="6" customWidth="1"/>
    <col min="3593" max="3593" width="16.140625" style="6" customWidth="1"/>
    <col min="3594" max="3594" width="18.7109375" style="6" customWidth="1"/>
    <col min="3595" max="3595" width="17.42578125" style="6" customWidth="1"/>
    <col min="3596" max="3596" width="0" style="6" hidden="1" customWidth="1"/>
    <col min="3597" max="3597" width="16.140625" style="6" customWidth="1"/>
    <col min="3598" max="3598" width="17.140625" style="6" bestFit="1" customWidth="1"/>
    <col min="3599" max="3599" width="15.28515625" style="6" bestFit="1" customWidth="1"/>
    <col min="3600" max="3600" width="14.85546875" style="6" bestFit="1" customWidth="1"/>
    <col min="3601" max="3601" width="13.7109375" style="6" bestFit="1" customWidth="1"/>
    <col min="3602" max="3840" width="11.42578125" style="6"/>
    <col min="3841" max="3841" width="16.5703125" style="6" customWidth="1"/>
    <col min="3842" max="3842" width="58.7109375" style="6" customWidth="1"/>
    <col min="3843" max="3843" width="21.140625" style="6" customWidth="1"/>
    <col min="3844" max="3844" width="19.28515625" style="6" customWidth="1"/>
    <col min="3845" max="3845" width="18.5703125" style="6" customWidth="1"/>
    <col min="3846" max="3846" width="22.42578125" style="6" customWidth="1"/>
    <col min="3847" max="3847" width="24.140625" style="6" customWidth="1"/>
    <col min="3848" max="3848" width="23.42578125" style="6" customWidth="1"/>
    <col min="3849" max="3849" width="16.140625" style="6" customWidth="1"/>
    <col min="3850" max="3850" width="18.7109375" style="6" customWidth="1"/>
    <col min="3851" max="3851" width="17.42578125" style="6" customWidth="1"/>
    <col min="3852" max="3852" width="0" style="6" hidden="1" customWidth="1"/>
    <col min="3853" max="3853" width="16.140625" style="6" customWidth="1"/>
    <col min="3854" max="3854" width="17.140625" style="6" bestFit="1" customWidth="1"/>
    <col min="3855" max="3855" width="15.28515625" style="6" bestFit="1" customWidth="1"/>
    <col min="3856" max="3856" width="14.85546875" style="6" bestFit="1" customWidth="1"/>
    <col min="3857" max="3857" width="13.7109375" style="6" bestFit="1" customWidth="1"/>
    <col min="3858" max="4096" width="11.42578125" style="6"/>
    <col min="4097" max="4097" width="16.5703125" style="6" customWidth="1"/>
    <col min="4098" max="4098" width="58.7109375" style="6" customWidth="1"/>
    <col min="4099" max="4099" width="21.140625" style="6" customWidth="1"/>
    <col min="4100" max="4100" width="19.28515625" style="6" customWidth="1"/>
    <col min="4101" max="4101" width="18.5703125" style="6" customWidth="1"/>
    <col min="4102" max="4102" width="22.42578125" style="6" customWidth="1"/>
    <col min="4103" max="4103" width="24.140625" style="6" customWidth="1"/>
    <col min="4104" max="4104" width="23.42578125" style="6" customWidth="1"/>
    <col min="4105" max="4105" width="16.140625" style="6" customWidth="1"/>
    <col min="4106" max="4106" width="18.7109375" style="6" customWidth="1"/>
    <col min="4107" max="4107" width="17.42578125" style="6" customWidth="1"/>
    <col min="4108" max="4108" width="0" style="6" hidden="1" customWidth="1"/>
    <col min="4109" max="4109" width="16.140625" style="6" customWidth="1"/>
    <col min="4110" max="4110" width="17.140625" style="6" bestFit="1" customWidth="1"/>
    <col min="4111" max="4111" width="15.28515625" style="6" bestFit="1" customWidth="1"/>
    <col min="4112" max="4112" width="14.85546875" style="6" bestFit="1" customWidth="1"/>
    <col min="4113" max="4113" width="13.7109375" style="6" bestFit="1" customWidth="1"/>
    <col min="4114" max="4352" width="11.42578125" style="6"/>
    <col min="4353" max="4353" width="16.5703125" style="6" customWidth="1"/>
    <col min="4354" max="4354" width="58.7109375" style="6" customWidth="1"/>
    <col min="4355" max="4355" width="21.140625" style="6" customWidth="1"/>
    <col min="4356" max="4356" width="19.28515625" style="6" customWidth="1"/>
    <col min="4357" max="4357" width="18.5703125" style="6" customWidth="1"/>
    <col min="4358" max="4358" width="22.42578125" style="6" customWidth="1"/>
    <col min="4359" max="4359" width="24.140625" style="6" customWidth="1"/>
    <col min="4360" max="4360" width="23.42578125" style="6" customWidth="1"/>
    <col min="4361" max="4361" width="16.140625" style="6" customWidth="1"/>
    <col min="4362" max="4362" width="18.7109375" style="6" customWidth="1"/>
    <col min="4363" max="4363" width="17.42578125" style="6" customWidth="1"/>
    <col min="4364" max="4364" width="0" style="6" hidden="1" customWidth="1"/>
    <col min="4365" max="4365" width="16.140625" style="6" customWidth="1"/>
    <col min="4366" max="4366" width="17.140625" style="6" bestFit="1" customWidth="1"/>
    <col min="4367" max="4367" width="15.28515625" style="6" bestFit="1" customWidth="1"/>
    <col min="4368" max="4368" width="14.85546875" style="6" bestFit="1" customWidth="1"/>
    <col min="4369" max="4369" width="13.7109375" style="6" bestFit="1" customWidth="1"/>
    <col min="4370" max="4608" width="11.42578125" style="6"/>
    <col min="4609" max="4609" width="16.5703125" style="6" customWidth="1"/>
    <col min="4610" max="4610" width="58.7109375" style="6" customWidth="1"/>
    <col min="4611" max="4611" width="21.140625" style="6" customWidth="1"/>
    <col min="4612" max="4612" width="19.28515625" style="6" customWidth="1"/>
    <col min="4613" max="4613" width="18.5703125" style="6" customWidth="1"/>
    <col min="4614" max="4614" width="22.42578125" style="6" customWidth="1"/>
    <col min="4615" max="4615" width="24.140625" style="6" customWidth="1"/>
    <col min="4616" max="4616" width="23.42578125" style="6" customWidth="1"/>
    <col min="4617" max="4617" width="16.140625" style="6" customWidth="1"/>
    <col min="4618" max="4618" width="18.7109375" style="6" customWidth="1"/>
    <col min="4619" max="4619" width="17.42578125" style="6" customWidth="1"/>
    <col min="4620" max="4620" width="0" style="6" hidden="1" customWidth="1"/>
    <col min="4621" max="4621" width="16.140625" style="6" customWidth="1"/>
    <col min="4622" max="4622" width="17.140625" style="6" bestFit="1" customWidth="1"/>
    <col min="4623" max="4623" width="15.28515625" style="6" bestFit="1" customWidth="1"/>
    <col min="4624" max="4624" width="14.85546875" style="6" bestFit="1" customWidth="1"/>
    <col min="4625" max="4625" width="13.7109375" style="6" bestFit="1" customWidth="1"/>
    <col min="4626" max="4864" width="11.42578125" style="6"/>
    <col min="4865" max="4865" width="16.5703125" style="6" customWidth="1"/>
    <col min="4866" max="4866" width="58.7109375" style="6" customWidth="1"/>
    <col min="4867" max="4867" width="21.140625" style="6" customWidth="1"/>
    <col min="4868" max="4868" width="19.28515625" style="6" customWidth="1"/>
    <col min="4869" max="4869" width="18.5703125" style="6" customWidth="1"/>
    <col min="4870" max="4870" width="22.42578125" style="6" customWidth="1"/>
    <col min="4871" max="4871" width="24.140625" style="6" customWidth="1"/>
    <col min="4872" max="4872" width="23.42578125" style="6" customWidth="1"/>
    <col min="4873" max="4873" width="16.140625" style="6" customWidth="1"/>
    <col min="4874" max="4874" width="18.7109375" style="6" customWidth="1"/>
    <col min="4875" max="4875" width="17.42578125" style="6" customWidth="1"/>
    <col min="4876" max="4876" width="0" style="6" hidden="1" customWidth="1"/>
    <col min="4877" max="4877" width="16.140625" style="6" customWidth="1"/>
    <col min="4878" max="4878" width="17.140625" style="6" bestFit="1" customWidth="1"/>
    <col min="4879" max="4879" width="15.28515625" style="6" bestFit="1" customWidth="1"/>
    <col min="4880" max="4880" width="14.85546875" style="6" bestFit="1" customWidth="1"/>
    <col min="4881" max="4881" width="13.7109375" style="6" bestFit="1" customWidth="1"/>
    <col min="4882" max="5120" width="11.42578125" style="6"/>
    <col min="5121" max="5121" width="16.5703125" style="6" customWidth="1"/>
    <col min="5122" max="5122" width="58.7109375" style="6" customWidth="1"/>
    <col min="5123" max="5123" width="21.140625" style="6" customWidth="1"/>
    <col min="5124" max="5124" width="19.28515625" style="6" customWidth="1"/>
    <col min="5125" max="5125" width="18.5703125" style="6" customWidth="1"/>
    <col min="5126" max="5126" width="22.42578125" style="6" customWidth="1"/>
    <col min="5127" max="5127" width="24.140625" style="6" customWidth="1"/>
    <col min="5128" max="5128" width="23.42578125" style="6" customWidth="1"/>
    <col min="5129" max="5129" width="16.140625" style="6" customWidth="1"/>
    <col min="5130" max="5130" width="18.7109375" style="6" customWidth="1"/>
    <col min="5131" max="5131" width="17.42578125" style="6" customWidth="1"/>
    <col min="5132" max="5132" width="0" style="6" hidden="1" customWidth="1"/>
    <col min="5133" max="5133" width="16.140625" style="6" customWidth="1"/>
    <col min="5134" max="5134" width="17.140625" style="6" bestFit="1" customWidth="1"/>
    <col min="5135" max="5135" width="15.28515625" style="6" bestFit="1" customWidth="1"/>
    <col min="5136" max="5136" width="14.85546875" style="6" bestFit="1" customWidth="1"/>
    <col min="5137" max="5137" width="13.7109375" style="6" bestFit="1" customWidth="1"/>
    <col min="5138" max="5376" width="11.42578125" style="6"/>
    <col min="5377" max="5377" width="16.5703125" style="6" customWidth="1"/>
    <col min="5378" max="5378" width="58.7109375" style="6" customWidth="1"/>
    <col min="5379" max="5379" width="21.140625" style="6" customWidth="1"/>
    <col min="5380" max="5380" width="19.28515625" style="6" customWidth="1"/>
    <col min="5381" max="5381" width="18.5703125" style="6" customWidth="1"/>
    <col min="5382" max="5382" width="22.42578125" style="6" customWidth="1"/>
    <col min="5383" max="5383" width="24.140625" style="6" customWidth="1"/>
    <col min="5384" max="5384" width="23.42578125" style="6" customWidth="1"/>
    <col min="5385" max="5385" width="16.140625" style="6" customWidth="1"/>
    <col min="5386" max="5386" width="18.7109375" style="6" customWidth="1"/>
    <col min="5387" max="5387" width="17.42578125" style="6" customWidth="1"/>
    <col min="5388" max="5388" width="0" style="6" hidden="1" customWidth="1"/>
    <col min="5389" max="5389" width="16.140625" style="6" customWidth="1"/>
    <col min="5390" max="5390" width="17.140625" style="6" bestFit="1" customWidth="1"/>
    <col min="5391" max="5391" width="15.28515625" style="6" bestFit="1" customWidth="1"/>
    <col min="5392" max="5392" width="14.85546875" style="6" bestFit="1" customWidth="1"/>
    <col min="5393" max="5393" width="13.7109375" style="6" bestFit="1" customWidth="1"/>
    <col min="5394" max="5632" width="11.42578125" style="6"/>
    <col min="5633" max="5633" width="16.5703125" style="6" customWidth="1"/>
    <col min="5634" max="5634" width="58.7109375" style="6" customWidth="1"/>
    <col min="5635" max="5635" width="21.140625" style="6" customWidth="1"/>
    <col min="5636" max="5636" width="19.28515625" style="6" customWidth="1"/>
    <col min="5637" max="5637" width="18.5703125" style="6" customWidth="1"/>
    <col min="5638" max="5638" width="22.42578125" style="6" customWidth="1"/>
    <col min="5639" max="5639" width="24.140625" style="6" customWidth="1"/>
    <col min="5640" max="5640" width="23.42578125" style="6" customWidth="1"/>
    <col min="5641" max="5641" width="16.140625" style="6" customWidth="1"/>
    <col min="5642" max="5642" width="18.7109375" style="6" customWidth="1"/>
    <col min="5643" max="5643" width="17.42578125" style="6" customWidth="1"/>
    <col min="5644" max="5644" width="0" style="6" hidden="1" customWidth="1"/>
    <col min="5645" max="5645" width="16.140625" style="6" customWidth="1"/>
    <col min="5646" max="5646" width="17.140625" style="6" bestFit="1" customWidth="1"/>
    <col min="5647" max="5647" width="15.28515625" style="6" bestFit="1" customWidth="1"/>
    <col min="5648" max="5648" width="14.85546875" style="6" bestFit="1" customWidth="1"/>
    <col min="5649" max="5649" width="13.7109375" style="6" bestFit="1" customWidth="1"/>
    <col min="5650" max="5888" width="11.42578125" style="6"/>
    <col min="5889" max="5889" width="16.5703125" style="6" customWidth="1"/>
    <col min="5890" max="5890" width="58.7109375" style="6" customWidth="1"/>
    <col min="5891" max="5891" width="21.140625" style="6" customWidth="1"/>
    <col min="5892" max="5892" width="19.28515625" style="6" customWidth="1"/>
    <col min="5893" max="5893" width="18.5703125" style="6" customWidth="1"/>
    <col min="5894" max="5894" width="22.42578125" style="6" customWidth="1"/>
    <col min="5895" max="5895" width="24.140625" style="6" customWidth="1"/>
    <col min="5896" max="5896" width="23.42578125" style="6" customWidth="1"/>
    <col min="5897" max="5897" width="16.140625" style="6" customWidth="1"/>
    <col min="5898" max="5898" width="18.7109375" style="6" customWidth="1"/>
    <col min="5899" max="5899" width="17.42578125" style="6" customWidth="1"/>
    <col min="5900" max="5900" width="0" style="6" hidden="1" customWidth="1"/>
    <col min="5901" max="5901" width="16.140625" style="6" customWidth="1"/>
    <col min="5902" max="5902" width="17.140625" style="6" bestFit="1" customWidth="1"/>
    <col min="5903" max="5903" width="15.28515625" style="6" bestFit="1" customWidth="1"/>
    <col min="5904" max="5904" width="14.85546875" style="6" bestFit="1" customWidth="1"/>
    <col min="5905" max="5905" width="13.7109375" style="6" bestFit="1" customWidth="1"/>
    <col min="5906" max="6144" width="11.42578125" style="6"/>
    <col min="6145" max="6145" width="16.5703125" style="6" customWidth="1"/>
    <col min="6146" max="6146" width="58.7109375" style="6" customWidth="1"/>
    <col min="6147" max="6147" width="21.140625" style="6" customWidth="1"/>
    <col min="6148" max="6148" width="19.28515625" style="6" customWidth="1"/>
    <col min="6149" max="6149" width="18.5703125" style="6" customWidth="1"/>
    <col min="6150" max="6150" width="22.42578125" style="6" customWidth="1"/>
    <col min="6151" max="6151" width="24.140625" style="6" customWidth="1"/>
    <col min="6152" max="6152" width="23.42578125" style="6" customWidth="1"/>
    <col min="6153" max="6153" width="16.140625" style="6" customWidth="1"/>
    <col min="6154" max="6154" width="18.7109375" style="6" customWidth="1"/>
    <col min="6155" max="6155" width="17.42578125" style="6" customWidth="1"/>
    <col min="6156" max="6156" width="0" style="6" hidden="1" customWidth="1"/>
    <col min="6157" max="6157" width="16.140625" style="6" customWidth="1"/>
    <col min="6158" max="6158" width="17.140625" style="6" bestFit="1" customWidth="1"/>
    <col min="6159" max="6159" width="15.28515625" style="6" bestFit="1" customWidth="1"/>
    <col min="6160" max="6160" width="14.85546875" style="6" bestFit="1" customWidth="1"/>
    <col min="6161" max="6161" width="13.7109375" style="6" bestFit="1" customWidth="1"/>
    <col min="6162" max="6400" width="11.42578125" style="6"/>
    <col min="6401" max="6401" width="16.5703125" style="6" customWidth="1"/>
    <col min="6402" max="6402" width="58.7109375" style="6" customWidth="1"/>
    <col min="6403" max="6403" width="21.140625" style="6" customWidth="1"/>
    <col min="6404" max="6404" width="19.28515625" style="6" customWidth="1"/>
    <col min="6405" max="6405" width="18.5703125" style="6" customWidth="1"/>
    <col min="6406" max="6406" width="22.42578125" style="6" customWidth="1"/>
    <col min="6407" max="6407" width="24.140625" style="6" customWidth="1"/>
    <col min="6408" max="6408" width="23.42578125" style="6" customWidth="1"/>
    <col min="6409" max="6409" width="16.140625" style="6" customWidth="1"/>
    <col min="6410" max="6410" width="18.7109375" style="6" customWidth="1"/>
    <col min="6411" max="6411" width="17.42578125" style="6" customWidth="1"/>
    <col min="6412" max="6412" width="0" style="6" hidden="1" customWidth="1"/>
    <col min="6413" max="6413" width="16.140625" style="6" customWidth="1"/>
    <col min="6414" max="6414" width="17.140625" style="6" bestFit="1" customWidth="1"/>
    <col min="6415" max="6415" width="15.28515625" style="6" bestFit="1" customWidth="1"/>
    <col min="6416" max="6416" width="14.85546875" style="6" bestFit="1" customWidth="1"/>
    <col min="6417" max="6417" width="13.7109375" style="6" bestFit="1" customWidth="1"/>
    <col min="6418" max="6656" width="11.42578125" style="6"/>
    <col min="6657" max="6657" width="16.5703125" style="6" customWidth="1"/>
    <col min="6658" max="6658" width="58.7109375" style="6" customWidth="1"/>
    <col min="6659" max="6659" width="21.140625" style="6" customWidth="1"/>
    <col min="6660" max="6660" width="19.28515625" style="6" customWidth="1"/>
    <col min="6661" max="6661" width="18.5703125" style="6" customWidth="1"/>
    <col min="6662" max="6662" width="22.42578125" style="6" customWidth="1"/>
    <col min="6663" max="6663" width="24.140625" style="6" customWidth="1"/>
    <col min="6664" max="6664" width="23.42578125" style="6" customWidth="1"/>
    <col min="6665" max="6665" width="16.140625" style="6" customWidth="1"/>
    <col min="6666" max="6666" width="18.7109375" style="6" customWidth="1"/>
    <col min="6667" max="6667" width="17.42578125" style="6" customWidth="1"/>
    <col min="6668" max="6668" width="0" style="6" hidden="1" customWidth="1"/>
    <col min="6669" max="6669" width="16.140625" style="6" customWidth="1"/>
    <col min="6670" max="6670" width="17.140625" style="6" bestFit="1" customWidth="1"/>
    <col min="6671" max="6671" width="15.28515625" style="6" bestFit="1" customWidth="1"/>
    <col min="6672" max="6672" width="14.85546875" style="6" bestFit="1" customWidth="1"/>
    <col min="6673" max="6673" width="13.7109375" style="6" bestFit="1" customWidth="1"/>
    <col min="6674" max="6912" width="11.42578125" style="6"/>
    <col min="6913" max="6913" width="16.5703125" style="6" customWidth="1"/>
    <col min="6914" max="6914" width="58.7109375" style="6" customWidth="1"/>
    <col min="6915" max="6915" width="21.140625" style="6" customWidth="1"/>
    <col min="6916" max="6916" width="19.28515625" style="6" customWidth="1"/>
    <col min="6917" max="6917" width="18.5703125" style="6" customWidth="1"/>
    <col min="6918" max="6918" width="22.42578125" style="6" customWidth="1"/>
    <col min="6919" max="6919" width="24.140625" style="6" customWidth="1"/>
    <col min="6920" max="6920" width="23.42578125" style="6" customWidth="1"/>
    <col min="6921" max="6921" width="16.140625" style="6" customWidth="1"/>
    <col min="6922" max="6922" width="18.7109375" style="6" customWidth="1"/>
    <col min="6923" max="6923" width="17.42578125" style="6" customWidth="1"/>
    <col min="6924" max="6924" width="0" style="6" hidden="1" customWidth="1"/>
    <col min="6925" max="6925" width="16.140625" style="6" customWidth="1"/>
    <col min="6926" max="6926" width="17.140625" style="6" bestFit="1" customWidth="1"/>
    <col min="6927" max="6927" width="15.28515625" style="6" bestFit="1" customWidth="1"/>
    <col min="6928" max="6928" width="14.85546875" style="6" bestFit="1" customWidth="1"/>
    <col min="6929" max="6929" width="13.7109375" style="6" bestFit="1" customWidth="1"/>
    <col min="6930" max="7168" width="11.42578125" style="6"/>
    <col min="7169" max="7169" width="16.5703125" style="6" customWidth="1"/>
    <col min="7170" max="7170" width="58.7109375" style="6" customWidth="1"/>
    <col min="7171" max="7171" width="21.140625" style="6" customWidth="1"/>
    <col min="7172" max="7172" width="19.28515625" style="6" customWidth="1"/>
    <col min="7173" max="7173" width="18.5703125" style="6" customWidth="1"/>
    <col min="7174" max="7174" width="22.42578125" style="6" customWidth="1"/>
    <col min="7175" max="7175" width="24.140625" style="6" customWidth="1"/>
    <col min="7176" max="7176" width="23.42578125" style="6" customWidth="1"/>
    <col min="7177" max="7177" width="16.140625" style="6" customWidth="1"/>
    <col min="7178" max="7178" width="18.7109375" style="6" customWidth="1"/>
    <col min="7179" max="7179" width="17.42578125" style="6" customWidth="1"/>
    <col min="7180" max="7180" width="0" style="6" hidden="1" customWidth="1"/>
    <col min="7181" max="7181" width="16.140625" style="6" customWidth="1"/>
    <col min="7182" max="7182" width="17.140625" style="6" bestFit="1" customWidth="1"/>
    <col min="7183" max="7183" width="15.28515625" style="6" bestFit="1" customWidth="1"/>
    <col min="7184" max="7184" width="14.85546875" style="6" bestFit="1" customWidth="1"/>
    <col min="7185" max="7185" width="13.7109375" style="6" bestFit="1" customWidth="1"/>
    <col min="7186" max="7424" width="11.42578125" style="6"/>
    <col min="7425" max="7425" width="16.5703125" style="6" customWidth="1"/>
    <col min="7426" max="7426" width="58.7109375" style="6" customWidth="1"/>
    <col min="7427" max="7427" width="21.140625" style="6" customWidth="1"/>
    <col min="7428" max="7428" width="19.28515625" style="6" customWidth="1"/>
    <col min="7429" max="7429" width="18.5703125" style="6" customWidth="1"/>
    <col min="7430" max="7430" width="22.42578125" style="6" customWidth="1"/>
    <col min="7431" max="7431" width="24.140625" style="6" customWidth="1"/>
    <col min="7432" max="7432" width="23.42578125" style="6" customWidth="1"/>
    <col min="7433" max="7433" width="16.140625" style="6" customWidth="1"/>
    <col min="7434" max="7434" width="18.7109375" style="6" customWidth="1"/>
    <col min="7435" max="7435" width="17.42578125" style="6" customWidth="1"/>
    <col min="7436" max="7436" width="0" style="6" hidden="1" customWidth="1"/>
    <col min="7437" max="7437" width="16.140625" style="6" customWidth="1"/>
    <col min="7438" max="7438" width="17.140625" style="6" bestFit="1" customWidth="1"/>
    <col min="7439" max="7439" width="15.28515625" style="6" bestFit="1" customWidth="1"/>
    <col min="7440" max="7440" width="14.85546875" style="6" bestFit="1" customWidth="1"/>
    <col min="7441" max="7441" width="13.7109375" style="6" bestFit="1" customWidth="1"/>
    <col min="7442" max="7680" width="11.42578125" style="6"/>
    <col min="7681" max="7681" width="16.5703125" style="6" customWidth="1"/>
    <col min="7682" max="7682" width="58.7109375" style="6" customWidth="1"/>
    <col min="7683" max="7683" width="21.140625" style="6" customWidth="1"/>
    <col min="7684" max="7684" width="19.28515625" style="6" customWidth="1"/>
    <col min="7685" max="7685" width="18.5703125" style="6" customWidth="1"/>
    <col min="7686" max="7686" width="22.42578125" style="6" customWidth="1"/>
    <col min="7687" max="7687" width="24.140625" style="6" customWidth="1"/>
    <col min="7688" max="7688" width="23.42578125" style="6" customWidth="1"/>
    <col min="7689" max="7689" width="16.140625" style="6" customWidth="1"/>
    <col min="7690" max="7690" width="18.7109375" style="6" customWidth="1"/>
    <col min="7691" max="7691" width="17.42578125" style="6" customWidth="1"/>
    <col min="7692" max="7692" width="0" style="6" hidden="1" customWidth="1"/>
    <col min="7693" max="7693" width="16.140625" style="6" customWidth="1"/>
    <col min="7694" max="7694" width="17.140625" style="6" bestFit="1" customWidth="1"/>
    <col min="7695" max="7695" width="15.28515625" style="6" bestFit="1" customWidth="1"/>
    <col min="7696" max="7696" width="14.85546875" style="6" bestFit="1" customWidth="1"/>
    <col min="7697" max="7697" width="13.7109375" style="6" bestFit="1" customWidth="1"/>
    <col min="7698" max="7936" width="11.42578125" style="6"/>
    <col min="7937" max="7937" width="16.5703125" style="6" customWidth="1"/>
    <col min="7938" max="7938" width="58.7109375" style="6" customWidth="1"/>
    <col min="7939" max="7939" width="21.140625" style="6" customWidth="1"/>
    <col min="7940" max="7940" width="19.28515625" style="6" customWidth="1"/>
    <col min="7941" max="7941" width="18.5703125" style="6" customWidth="1"/>
    <col min="7942" max="7942" width="22.42578125" style="6" customWidth="1"/>
    <col min="7943" max="7943" width="24.140625" style="6" customWidth="1"/>
    <col min="7944" max="7944" width="23.42578125" style="6" customWidth="1"/>
    <col min="7945" max="7945" width="16.140625" style="6" customWidth="1"/>
    <col min="7946" max="7946" width="18.7109375" style="6" customWidth="1"/>
    <col min="7947" max="7947" width="17.42578125" style="6" customWidth="1"/>
    <col min="7948" max="7948" width="0" style="6" hidden="1" customWidth="1"/>
    <col min="7949" max="7949" width="16.140625" style="6" customWidth="1"/>
    <col min="7950" max="7950" width="17.140625" style="6" bestFit="1" customWidth="1"/>
    <col min="7951" max="7951" width="15.28515625" style="6" bestFit="1" customWidth="1"/>
    <col min="7952" max="7952" width="14.85546875" style="6" bestFit="1" customWidth="1"/>
    <col min="7953" max="7953" width="13.7109375" style="6" bestFit="1" customWidth="1"/>
    <col min="7954" max="8192" width="11.42578125" style="6"/>
    <col min="8193" max="8193" width="16.5703125" style="6" customWidth="1"/>
    <col min="8194" max="8194" width="58.7109375" style="6" customWidth="1"/>
    <col min="8195" max="8195" width="21.140625" style="6" customWidth="1"/>
    <col min="8196" max="8196" width="19.28515625" style="6" customWidth="1"/>
    <col min="8197" max="8197" width="18.5703125" style="6" customWidth="1"/>
    <col min="8198" max="8198" width="22.42578125" style="6" customWidth="1"/>
    <col min="8199" max="8199" width="24.140625" style="6" customWidth="1"/>
    <col min="8200" max="8200" width="23.42578125" style="6" customWidth="1"/>
    <col min="8201" max="8201" width="16.140625" style="6" customWidth="1"/>
    <col min="8202" max="8202" width="18.7109375" style="6" customWidth="1"/>
    <col min="8203" max="8203" width="17.42578125" style="6" customWidth="1"/>
    <col min="8204" max="8204" width="0" style="6" hidden="1" customWidth="1"/>
    <col min="8205" max="8205" width="16.140625" style="6" customWidth="1"/>
    <col min="8206" max="8206" width="17.140625" style="6" bestFit="1" customWidth="1"/>
    <col min="8207" max="8207" width="15.28515625" style="6" bestFit="1" customWidth="1"/>
    <col min="8208" max="8208" width="14.85546875" style="6" bestFit="1" customWidth="1"/>
    <col min="8209" max="8209" width="13.7109375" style="6" bestFit="1" customWidth="1"/>
    <col min="8210" max="8448" width="11.42578125" style="6"/>
    <col min="8449" max="8449" width="16.5703125" style="6" customWidth="1"/>
    <col min="8450" max="8450" width="58.7109375" style="6" customWidth="1"/>
    <col min="8451" max="8451" width="21.140625" style="6" customWidth="1"/>
    <col min="8452" max="8452" width="19.28515625" style="6" customWidth="1"/>
    <col min="8453" max="8453" width="18.5703125" style="6" customWidth="1"/>
    <col min="8454" max="8454" width="22.42578125" style="6" customWidth="1"/>
    <col min="8455" max="8455" width="24.140625" style="6" customWidth="1"/>
    <col min="8456" max="8456" width="23.42578125" style="6" customWidth="1"/>
    <col min="8457" max="8457" width="16.140625" style="6" customWidth="1"/>
    <col min="8458" max="8458" width="18.7109375" style="6" customWidth="1"/>
    <col min="8459" max="8459" width="17.42578125" style="6" customWidth="1"/>
    <col min="8460" max="8460" width="0" style="6" hidden="1" customWidth="1"/>
    <col min="8461" max="8461" width="16.140625" style="6" customWidth="1"/>
    <col min="8462" max="8462" width="17.140625" style="6" bestFit="1" customWidth="1"/>
    <col min="8463" max="8463" width="15.28515625" style="6" bestFit="1" customWidth="1"/>
    <col min="8464" max="8464" width="14.85546875" style="6" bestFit="1" customWidth="1"/>
    <col min="8465" max="8465" width="13.7109375" style="6" bestFit="1" customWidth="1"/>
    <col min="8466" max="8704" width="11.42578125" style="6"/>
    <col min="8705" max="8705" width="16.5703125" style="6" customWidth="1"/>
    <col min="8706" max="8706" width="58.7109375" style="6" customWidth="1"/>
    <col min="8707" max="8707" width="21.140625" style="6" customWidth="1"/>
    <col min="8708" max="8708" width="19.28515625" style="6" customWidth="1"/>
    <col min="8709" max="8709" width="18.5703125" style="6" customWidth="1"/>
    <col min="8710" max="8710" width="22.42578125" style="6" customWidth="1"/>
    <col min="8711" max="8711" width="24.140625" style="6" customWidth="1"/>
    <col min="8712" max="8712" width="23.42578125" style="6" customWidth="1"/>
    <col min="8713" max="8713" width="16.140625" style="6" customWidth="1"/>
    <col min="8714" max="8714" width="18.7109375" style="6" customWidth="1"/>
    <col min="8715" max="8715" width="17.42578125" style="6" customWidth="1"/>
    <col min="8716" max="8716" width="0" style="6" hidden="1" customWidth="1"/>
    <col min="8717" max="8717" width="16.140625" style="6" customWidth="1"/>
    <col min="8718" max="8718" width="17.140625" style="6" bestFit="1" customWidth="1"/>
    <col min="8719" max="8719" width="15.28515625" style="6" bestFit="1" customWidth="1"/>
    <col min="8720" max="8720" width="14.85546875" style="6" bestFit="1" customWidth="1"/>
    <col min="8721" max="8721" width="13.7109375" style="6" bestFit="1" customWidth="1"/>
    <col min="8722" max="8960" width="11.42578125" style="6"/>
    <col min="8961" max="8961" width="16.5703125" style="6" customWidth="1"/>
    <col min="8962" max="8962" width="58.7109375" style="6" customWidth="1"/>
    <col min="8963" max="8963" width="21.140625" style="6" customWidth="1"/>
    <col min="8964" max="8964" width="19.28515625" style="6" customWidth="1"/>
    <col min="8965" max="8965" width="18.5703125" style="6" customWidth="1"/>
    <col min="8966" max="8966" width="22.42578125" style="6" customWidth="1"/>
    <col min="8967" max="8967" width="24.140625" style="6" customWidth="1"/>
    <col min="8968" max="8968" width="23.42578125" style="6" customWidth="1"/>
    <col min="8969" max="8969" width="16.140625" style="6" customWidth="1"/>
    <col min="8970" max="8970" width="18.7109375" style="6" customWidth="1"/>
    <col min="8971" max="8971" width="17.42578125" style="6" customWidth="1"/>
    <col min="8972" max="8972" width="0" style="6" hidden="1" customWidth="1"/>
    <col min="8973" max="8973" width="16.140625" style="6" customWidth="1"/>
    <col min="8974" max="8974" width="17.140625" style="6" bestFit="1" customWidth="1"/>
    <col min="8975" max="8975" width="15.28515625" style="6" bestFit="1" customWidth="1"/>
    <col min="8976" max="8976" width="14.85546875" style="6" bestFit="1" customWidth="1"/>
    <col min="8977" max="8977" width="13.7109375" style="6" bestFit="1" customWidth="1"/>
    <col min="8978" max="9216" width="11.42578125" style="6"/>
    <col min="9217" max="9217" width="16.5703125" style="6" customWidth="1"/>
    <col min="9218" max="9218" width="58.7109375" style="6" customWidth="1"/>
    <col min="9219" max="9219" width="21.140625" style="6" customWidth="1"/>
    <col min="9220" max="9220" width="19.28515625" style="6" customWidth="1"/>
    <col min="9221" max="9221" width="18.5703125" style="6" customWidth="1"/>
    <col min="9222" max="9222" width="22.42578125" style="6" customWidth="1"/>
    <col min="9223" max="9223" width="24.140625" style="6" customWidth="1"/>
    <col min="9224" max="9224" width="23.42578125" style="6" customWidth="1"/>
    <col min="9225" max="9225" width="16.140625" style="6" customWidth="1"/>
    <col min="9226" max="9226" width="18.7109375" style="6" customWidth="1"/>
    <col min="9227" max="9227" width="17.42578125" style="6" customWidth="1"/>
    <col min="9228" max="9228" width="0" style="6" hidden="1" customWidth="1"/>
    <col min="9229" max="9229" width="16.140625" style="6" customWidth="1"/>
    <col min="9230" max="9230" width="17.140625" style="6" bestFit="1" customWidth="1"/>
    <col min="9231" max="9231" width="15.28515625" style="6" bestFit="1" customWidth="1"/>
    <col min="9232" max="9232" width="14.85546875" style="6" bestFit="1" customWidth="1"/>
    <col min="9233" max="9233" width="13.7109375" style="6" bestFit="1" customWidth="1"/>
    <col min="9234" max="9472" width="11.42578125" style="6"/>
    <col min="9473" max="9473" width="16.5703125" style="6" customWidth="1"/>
    <col min="9474" max="9474" width="58.7109375" style="6" customWidth="1"/>
    <col min="9475" max="9475" width="21.140625" style="6" customWidth="1"/>
    <col min="9476" max="9476" width="19.28515625" style="6" customWidth="1"/>
    <col min="9477" max="9477" width="18.5703125" style="6" customWidth="1"/>
    <col min="9478" max="9478" width="22.42578125" style="6" customWidth="1"/>
    <col min="9479" max="9479" width="24.140625" style="6" customWidth="1"/>
    <col min="9480" max="9480" width="23.42578125" style="6" customWidth="1"/>
    <col min="9481" max="9481" width="16.140625" style="6" customWidth="1"/>
    <col min="9482" max="9482" width="18.7109375" style="6" customWidth="1"/>
    <col min="9483" max="9483" width="17.42578125" style="6" customWidth="1"/>
    <col min="9484" max="9484" width="0" style="6" hidden="1" customWidth="1"/>
    <col min="9485" max="9485" width="16.140625" style="6" customWidth="1"/>
    <col min="9486" max="9486" width="17.140625" style="6" bestFit="1" customWidth="1"/>
    <col min="9487" max="9487" width="15.28515625" style="6" bestFit="1" customWidth="1"/>
    <col min="9488" max="9488" width="14.85546875" style="6" bestFit="1" customWidth="1"/>
    <col min="9489" max="9489" width="13.7109375" style="6" bestFit="1" customWidth="1"/>
    <col min="9490" max="9728" width="11.42578125" style="6"/>
    <col min="9729" max="9729" width="16.5703125" style="6" customWidth="1"/>
    <col min="9730" max="9730" width="58.7109375" style="6" customWidth="1"/>
    <col min="9731" max="9731" width="21.140625" style="6" customWidth="1"/>
    <col min="9732" max="9732" width="19.28515625" style="6" customWidth="1"/>
    <col min="9733" max="9733" width="18.5703125" style="6" customWidth="1"/>
    <col min="9734" max="9734" width="22.42578125" style="6" customWidth="1"/>
    <col min="9735" max="9735" width="24.140625" style="6" customWidth="1"/>
    <col min="9736" max="9736" width="23.42578125" style="6" customWidth="1"/>
    <col min="9737" max="9737" width="16.140625" style="6" customWidth="1"/>
    <col min="9738" max="9738" width="18.7109375" style="6" customWidth="1"/>
    <col min="9739" max="9739" width="17.42578125" style="6" customWidth="1"/>
    <col min="9740" max="9740" width="0" style="6" hidden="1" customWidth="1"/>
    <col min="9741" max="9741" width="16.140625" style="6" customWidth="1"/>
    <col min="9742" max="9742" width="17.140625" style="6" bestFit="1" customWidth="1"/>
    <col min="9743" max="9743" width="15.28515625" style="6" bestFit="1" customWidth="1"/>
    <col min="9744" max="9744" width="14.85546875" style="6" bestFit="1" customWidth="1"/>
    <col min="9745" max="9745" width="13.7109375" style="6" bestFit="1" customWidth="1"/>
    <col min="9746" max="9984" width="11.42578125" style="6"/>
    <col min="9985" max="9985" width="16.5703125" style="6" customWidth="1"/>
    <col min="9986" max="9986" width="58.7109375" style="6" customWidth="1"/>
    <col min="9987" max="9987" width="21.140625" style="6" customWidth="1"/>
    <col min="9988" max="9988" width="19.28515625" style="6" customWidth="1"/>
    <col min="9989" max="9989" width="18.5703125" style="6" customWidth="1"/>
    <col min="9990" max="9990" width="22.42578125" style="6" customWidth="1"/>
    <col min="9991" max="9991" width="24.140625" style="6" customWidth="1"/>
    <col min="9992" max="9992" width="23.42578125" style="6" customWidth="1"/>
    <col min="9993" max="9993" width="16.140625" style="6" customWidth="1"/>
    <col min="9994" max="9994" width="18.7109375" style="6" customWidth="1"/>
    <col min="9995" max="9995" width="17.42578125" style="6" customWidth="1"/>
    <col min="9996" max="9996" width="0" style="6" hidden="1" customWidth="1"/>
    <col min="9997" max="9997" width="16.140625" style="6" customWidth="1"/>
    <col min="9998" max="9998" width="17.140625" style="6" bestFit="1" customWidth="1"/>
    <col min="9999" max="9999" width="15.28515625" style="6" bestFit="1" customWidth="1"/>
    <col min="10000" max="10000" width="14.85546875" style="6" bestFit="1" customWidth="1"/>
    <col min="10001" max="10001" width="13.7109375" style="6" bestFit="1" customWidth="1"/>
    <col min="10002" max="10240" width="11.42578125" style="6"/>
    <col min="10241" max="10241" width="16.5703125" style="6" customWidth="1"/>
    <col min="10242" max="10242" width="58.7109375" style="6" customWidth="1"/>
    <col min="10243" max="10243" width="21.140625" style="6" customWidth="1"/>
    <col min="10244" max="10244" width="19.28515625" style="6" customWidth="1"/>
    <col min="10245" max="10245" width="18.5703125" style="6" customWidth="1"/>
    <col min="10246" max="10246" width="22.42578125" style="6" customWidth="1"/>
    <col min="10247" max="10247" width="24.140625" style="6" customWidth="1"/>
    <col min="10248" max="10248" width="23.42578125" style="6" customWidth="1"/>
    <col min="10249" max="10249" width="16.140625" style="6" customWidth="1"/>
    <col min="10250" max="10250" width="18.7109375" style="6" customWidth="1"/>
    <col min="10251" max="10251" width="17.42578125" style="6" customWidth="1"/>
    <col min="10252" max="10252" width="0" style="6" hidden="1" customWidth="1"/>
    <col min="10253" max="10253" width="16.140625" style="6" customWidth="1"/>
    <col min="10254" max="10254" width="17.140625" style="6" bestFit="1" customWidth="1"/>
    <col min="10255" max="10255" width="15.28515625" style="6" bestFit="1" customWidth="1"/>
    <col min="10256" max="10256" width="14.85546875" style="6" bestFit="1" customWidth="1"/>
    <col min="10257" max="10257" width="13.7109375" style="6" bestFit="1" customWidth="1"/>
    <col min="10258" max="10496" width="11.42578125" style="6"/>
    <col min="10497" max="10497" width="16.5703125" style="6" customWidth="1"/>
    <col min="10498" max="10498" width="58.7109375" style="6" customWidth="1"/>
    <col min="10499" max="10499" width="21.140625" style="6" customWidth="1"/>
    <col min="10500" max="10500" width="19.28515625" style="6" customWidth="1"/>
    <col min="10501" max="10501" width="18.5703125" style="6" customWidth="1"/>
    <col min="10502" max="10502" width="22.42578125" style="6" customWidth="1"/>
    <col min="10503" max="10503" width="24.140625" style="6" customWidth="1"/>
    <col min="10504" max="10504" width="23.42578125" style="6" customWidth="1"/>
    <col min="10505" max="10505" width="16.140625" style="6" customWidth="1"/>
    <col min="10506" max="10506" width="18.7109375" style="6" customWidth="1"/>
    <col min="10507" max="10507" width="17.42578125" style="6" customWidth="1"/>
    <col min="10508" max="10508" width="0" style="6" hidden="1" customWidth="1"/>
    <col min="10509" max="10509" width="16.140625" style="6" customWidth="1"/>
    <col min="10510" max="10510" width="17.140625" style="6" bestFit="1" customWidth="1"/>
    <col min="10511" max="10511" width="15.28515625" style="6" bestFit="1" customWidth="1"/>
    <col min="10512" max="10512" width="14.85546875" style="6" bestFit="1" customWidth="1"/>
    <col min="10513" max="10513" width="13.7109375" style="6" bestFit="1" customWidth="1"/>
    <col min="10514" max="10752" width="11.42578125" style="6"/>
    <col min="10753" max="10753" width="16.5703125" style="6" customWidth="1"/>
    <col min="10754" max="10754" width="58.7109375" style="6" customWidth="1"/>
    <col min="10755" max="10755" width="21.140625" style="6" customWidth="1"/>
    <col min="10756" max="10756" width="19.28515625" style="6" customWidth="1"/>
    <col min="10757" max="10757" width="18.5703125" style="6" customWidth="1"/>
    <col min="10758" max="10758" width="22.42578125" style="6" customWidth="1"/>
    <col min="10759" max="10759" width="24.140625" style="6" customWidth="1"/>
    <col min="10760" max="10760" width="23.42578125" style="6" customWidth="1"/>
    <col min="10761" max="10761" width="16.140625" style="6" customWidth="1"/>
    <col min="10762" max="10762" width="18.7109375" style="6" customWidth="1"/>
    <col min="10763" max="10763" width="17.42578125" style="6" customWidth="1"/>
    <col min="10764" max="10764" width="0" style="6" hidden="1" customWidth="1"/>
    <col min="10765" max="10765" width="16.140625" style="6" customWidth="1"/>
    <col min="10766" max="10766" width="17.140625" style="6" bestFit="1" customWidth="1"/>
    <col min="10767" max="10767" width="15.28515625" style="6" bestFit="1" customWidth="1"/>
    <col min="10768" max="10768" width="14.85546875" style="6" bestFit="1" customWidth="1"/>
    <col min="10769" max="10769" width="13.7109375" style="6" bestFit="1" customWidth="1"/>
    <col min="10770" max="11008" width="11.42578125" style="6"/>
    <col min="11009" max="11009" width="16.5703125" style="6" customWidth="1"/>
    <col min="11010" max="11010" width="58.7109375" style="6" customWidth="1"/>
    <col min="11011" max="11011" width="21.140625" style="6" customWidth="1"/>
    <col min="11012" max="11012" width="19.28515625" style="6" customWidth="1"/>
    <col min="11013" max="11013" width="18.5703125" style="6" customWidth="1"/>
    <col min="11014" max="11014" width="22.42578125" style="6" customWidth="1"/>
    <col min="11015" max="11015" width="24.140625" style="6" customWidth="1"/>
    <col min="11016" max="11016" width="23.42578125" style="6" customWidth="1"/>
    <col min="11017" max="11017" width="16.140625" style="6" customWidth="1"/>
    <col min="11018" max="11018" width="18.7109375" style="6" customWidth="1"/>
    <col min="11019" max="11019" width="17.42578125" style="6" customWidth="1"/>
    <col min="11020" max="11020" width="0" style="6" hidden="1" customWidth="1"/>
    <col min="11021" max="11021" width="16.140625" style="6" customWidth="1"/>
    <col min="11022" max="11022" width="17.140625" style="6" bestFit="1" customWidth="1"/>
    <col min="11023" max="11023" width="15.28515625" style="6" bestFit="1" customWidth="1"/>
    <col min="11024" max="11024" width="14.85546875" style="6" bestFit="1" customWidth="1"/>
    <col min="11025" max="11025" width="13.7109375" style="6" bestFit="1" customWidth="1"/>
    <col min="11026" max="11264" width="11.42578125" style="6"/>
    <col min="11265" max="11265" width="16.5703125" style="6" customWidth="1"/>
    <col min="11266" max="11266" width="58.7109375" style="6" customWidth="1"/>
    <col min="11267" max="11267" width="21.140625" style="6" customWidth="1"/>
    <col min="11268" max="11268" width="19.28515625" style="6" customWidth="1"/>
    <col min="11269" max="11269" width="18.5703125" style="6" customWidth="1"/>
    <col min="11270" max="11270" width="22.42578125" style="6" customWidth="1"/>
    <col min="11271" max="11271" width="24.140625" style="6" customWidth="1"/>
    <col min="11272" max="11272" width="23.42578125" style="6" customWidth="1"/>
    <col min="11273" max="11273" width="16.140625" style="6" customWidth="1"/>
    <col min="11274" max="11274" width="18.7109375" style="6" customWidth="1"/>
    <col min="11275" max="11275" width="17.42578125" style="6" customWidth="1"/>
    <col min="11276" max="11276" width="0" style="6" hidden="1" customWidth="1"/>
    <col min="11277" max="11277" width="16.140625" style="6" customWidth="1"/>
    <col min="11278" max="11278" width="17.140625" style="6" bestFit="1" customWidth="1"/>
    <col min="11279" max="11279" width="15.28515625" style="6" bestFit="1" customWidth="1"/>
    <col min="11280" max="11280" width="14.85546875" style="6" bestFit="1" customWidth="1"/>
    <col min="11281" max="11281" width="13.7109375" style="6" bestFit="1" customWidth="1"/>
    <col min="11282" max="11520" width="11.42578125" style="6"/>
    <col min="11521" max="11521" width="16.5703125" style="6" customWidth="1"/>
    <col min="11522" max="11522" width="58.7109375" style="6" customWidth="1"/>
    <col min="11523" max="11523" width="21.140625" style="6" customWidth="1"/>
    <col min="11524" max="11524" width="19.28515625" style="6" customWidth="1"/>
    <col min="11525" max="11525" width="18.5703125" style="6" customWidth="1"/>
    <col min="11526" max="11526" width="22.42578125" style="6" customWidth="1"/>
    <col min="11527" max="11527" width="24.140625" style="6" customWidth="1"/>
    <col min="11528" max="11528" width="23.42578125" style="6" customWidth="1"/>
    <col min="11529" max="11529" width="16.140625" style="6" customWidth="1"/>
    <col min="11530" max="11530" width="18.7109375" style="6" customWidth="1"/>
    <col min="11531" max="11531" width="17.42578125" style="6" customWidth="1"/>
    <col min="11532" max="11532" width="0" style="6" hidden="1" customWidth="1"/>
    <col min="11533" max="11533" width="16.140625" style="6" customWidth="1"/>
    <col min="11534" max="11534" width="17.140625" style="6" bestFit="1" customWidth="1"/>
    <col min="11535" max="11535" width="15.28515625" style="6" bestFit="1" customWidth="1"/>
    <col min="11536" max="11536" width="14.85546875" style="6" bestFit="1" customWidth="1"/>
    <col min="11537" max="11537" width="13.7109375" style="6" bestFit="1" customWidth="1"/>
    <col min="11538" max="11776" width="11.42578125" style="6"/>
    <col min="11777" max="11777" width="16.5703125" style="6" customWidth="1"/>
    <col min="11778" max="11778" width="58.7109375" style="6" customWidth="1"/>
    <col min="11779" max="11779" width="21.140625" style="6" customWidth="1"/>
    <col min="11780" max="11780" width="19.28515625" style="6" customWidth="1"/>
    <col min="11781" max="11781" width="18.5703125" style="6" customWidth="1"/>
    <col min="11782" max="11782" width="22.42578125" style="6" customWidth="1"/>
    <col min="11783" max="11783" width="24.140625" style="6" customWidth="1"/>
    <col min="11784" max="11784" width="23.42578125" style="6" customWidth="1"/>
    <col min="11785" max="11785" width="16.140625" style="6" customWidth="1"/>
    <col min="11786" max="11786" width="18.7109375" style="6" customWidth="1"/>
    <col min="11787" max="11787" width="17.42578125" style="6" customWidth="1"/>
    <col min="11788" max="11788" width="0" style="6" hidden="1" customWidth="1"/>
    <col min="11789" max="11789" width="16.140625" style="6" customWidth="1"/>
    <col min="11790" max="11790" width="17.140625" style="6" bestFit="1" customWidth="1"/>
    <col min="11791" max="11791" width="15.28515625" style="6" bestFit="1" customWidth="1"/>
    <col min="11792" max="11792" width="14.85546875" style="6" bestFit="1" customWidth="1"/>
    <col min="11793" max="11793" width="13.7109375" style="6" bestFit="1" customWidth="1"/>
    <col min="11794" max="12032" width="11.42578125" style="6"/>
    <col min="12033" max="12033" width="16.5703125" style="6" customWidth="1"/>
    <col min="12034" max="12034" width="58.7109375" style="6" customWidth="1"/>
    <col min="12035" max="12035" width="21.140625" style="6" customWidth="1"/>
    <col min="12036" max="12036" width="19.28515625" style="6" customWidth="1"/>
    <col min="12037" max="12037" width="18.5703125" style="6" customWidth="1"/>
    <col min="12038" max="12038" width="22.42578125" style="6" customWidth="1"/>
    <col min="12039" max="12039" width="24.140625" style="6" customWidth="1"/>
    <col min="12040" max="12040" width="23.42578125" style="6" customWidth="1"/>
    <col min="12041" max="12041" width="16.140625" style="6" customWidth="1"/>
    <col min="12042" max="12042" width="18.7109375" style="6" customWidth="1"/>
    <col min="12043" max="12043" width="17.42578125" style="6" customWidth="1"/>
    <col min="12044" max="12044" width="0" style="6" hidden="1" customWidth="1"/>
    <col min="12045" max="12045" width="16.140625" style="6" customWidth="1"/>
    <col min="12046" max="12046" width="17.140625" style="6" bestFit="1" customWidth="1"/>
    <col min="12047" max="12047" width="15.28515625" style="6" bestFit="1" customWidth="1"/>
    <col min="12048" max="12048" width="14.85546875" style="6" bestFit="1" customWidth="1"/>
    <col min="12049" max="12049" width="13.7109375" style="6" bestFit="1" customWidth="1"/>
    <col min="12050" max="12288" width="11.42578125" style="6"/>
    <col min="12289" max="12289" width="16.5703125" style="6" customWidth="1"/>
    <col min="12290" max="12290" width="58.7109375" style="6" customWidth="1"/>
    <col min="12291" max="12291" width="21.140625" style="6" customWidth="1"/>
    <col min="12292" max="12292" width="19.28515625" style="6" customWidth="1"/>
    <col min="12293" max="12293" width="18.5703125" style="6" customWidth="1"/>
    <col min="12294" max="12294" width="22.42578125" style="6" customWidth="1"/>
    <col min="12295" max="12295" width="24.140625" style="6" customWidth="1"/>
    <col min="12296" max="12296" width="23.42578125" style="6" customWidth="1"/>
    <col min="12297" max="12297" width="16.140625" style="6" customWidth="1"/>
    <col min="12298" max="12298" width="18.7109375" style="6" customWidth="1"/>
    <col min="12299" max="12299" width="17.42578125" style="6" customWidth="1"/>
    <col min="12300" max="12300" width="0" style="6" hidden="1" customWidth="1"/>
    <col min="12301" max="12301" width="16.140625" style="6" customWidth="1"/>
    <col min="12302" max="12302" width="17.140625" style="6" bestFit="1" customWidth="1"/>
    <col min="12303" max="12303" width="15.28515625" style="6" bestFit="1" customWidth="1"/>
    <col min="12304" max="12304" width="14.85546875" style="6" bestFit="1" customWidth="1"/>
    <col min="12305" max="12305" width="13.7109375" style="6" bestFit="1" customWidth="1"/>
    <col min="12306" max="12544" width="11.42578125" style="6"/>
    <col min="12545" max="12545" width="16.5703125" style="6" customWidth="1"/>
    <col min="12546" max="12546" width="58.7109375" style="6" customWidth="1"/>
    <col min="12547" max="12547" width="21.140625" style="6" customWidth="1"/>
    <col min="12548" max="12548" width="19.28515625" style="6" customWidth="1"/>
    <col min="12549" max="12549" width="18.5703125" style="6" customWidth="1"/>
    <col min="12550" max="12550" width="22.42578125" style="6" customWidth="1"/>
    <col min="12551" max="12551" width="24.140625" style="6" customWidth="1"/>
    <col min="12552" max="12552" width="23.42578125" style="6" customWidth="1"/>
    <col min="12553" max="12553" width="16.140625" style="6" customWidth="1"/>
    <col min="12554" max="12554" width="18.7109375" style="6" customWidth="1"/>
    <col min="12555" max="12555" width="17.42578125" style="6" customWidth="1"/>
    <col min="12556" max="12556" width="0" style="6" hidden="1" customWidth="1"/>
    <col min="12557" max="12557" width="16.140625" style="6" customWidth="1"/>
    <col min="12558" max="12558" width="17.140625" style="6" bestFit="1" customWidth="1"/>
    <col min="12559" max="12559" width="15.28515625" style="6" bestFit="1" customWidth="1"/>
    <col min="12560" max="12560" width="14.85546875" style="6" bestFit="1" customWidth="1"/>
    <col min="12561" max="12561" width="13.7109375" style="6" bestFit="1" customWidth="1"/>
    <col min="12562" max="12800" width="11.42578125" style="6"/>
    <col min="12801" max="12801" width="16.5703125" style="6" customWidth="1"/>
    <col min="12802" max="12802" width="58.7109375" style="6" customWidth="1"/>
    <col min="12803" max="12803" width="21.140625" style="6" customWidth="1"/>
    <col min="12804" max="12804" width="19.28515625" style="6" customWidth="1"/>
    <col min="12805" max="12805" width="18.5703125" style="6" customWidth="1"/>
    <col min="12806" max="12806" width="22.42578125" style="6" customWidth="1"/>
    <col min="12807" max="12807" width="24.140625" style="6" customWidth="1"/>
    <col min="12808" max="12808" width="23.42578125" style="6" customWidth="1"/>
    <col min="12809" max="12809" width="16.140625" style="6" customWidth="1"/>
    <col min="12810" max="12810" width="18.7109375" style="6" customWidth="1"/>
    <col min="12811" max="12811" width="17.42578125" style="6" customWidth="1"/>
    <col min="12812" max="12812" width="0" style="6" hidden="1" customWidth="1"/>
    <col min="12813" max="12813" width="16.140625" style="6" customWidth="1"/>
    <col min="12814" max="12814" width="17.140625" style="6" bestFit="1" customWidth="1"/>
    <col min="12815" max="12815" width="15.28515625" style="6" bestFit="1" customWidth="1"/>
    <col min="12816" max="12816" width="14.85546875" style="6" bestFit="1" customWidth="1"/>
    <col min="12817" max="12817" width="13.7109375" style="6" bestFit="1" customWidth="1"/>
    <col min="12818" max="13056" width="11.42578125" style="6"/>
    <col min="13057" max="13057" width="16.5703125" style="6" customWidth="1"/>
    <col min="13058" max="13058" width="58.7109375" style="6" customWidth="1"/>
    <col min="13059" max="13059" width="21.140625" style="6" customWidth="1"/>
    <col min="13060" max="13060" width="19.28515625" style="6" customWidth="1"/>
    <col min="13061" max="13061" width="18.5703125" style="6" customWidth="1"/>
    <col min="13062" max="13062" width="22.42578125" style="6" customWidth="1"/>
    <col min="13063" max="13063" width="24.140625" style="6" customWidth="1"/>
    <col min="13064" max="13064" width="23.42578125" style="6" customWidth="1"/>
    <col min="13065" max="13065" width="16.140625" style="6" customWidth="1"/>
    <col min="13066" max="13066" width="18.7109375" style="6" customWidth="1"/>
    <col min="13067" max="13067" width="17.42578125" style="6" customWidth="1"/>
    <col min="13068" max="13068" width="0" style="6" hidden="1" customWidth="1"/>
    <col min="13069" max="13069" width="16.140625" style="6" customWidth="1"/>
    <col min="13070" max="13070" width="17.140625" style="6" bestFit="1" customWidth="1"/>
    <col min="13071" max="13071" width="15.28515625" style="6" bestFit="1" customWidth="1"/>
    <col min="13072" max="13072" width="14.85546875" style="6" bestFit="1" customWidth="1"/>
    <col min="13073" max="13073" width="13.7109375" style="6" bestFit="1" customWidth="1"/>
    <col min="13074" max="13312" width="11.42578125" style="6"/>
    <col min="13313" max="13313" width="16.5703125" style="6" customWidth="1"/>
    <col min="13314" max="13314" width="58.7109375" style="6" customWidth="1"/>
    <col min="13315" max="13315" width="21.140625" style="6" customWidth="1"/>
    <col min="13316" max="13316" width="19.28515625" style="6" customWidth="1"/>
    <col min="13317" max="13317" width="18.5703125" style="6" customWidth="1"/>
    <col min="13318" max="13318" width="22.42578125" style="6" customWidth="1"/>
    <col min="13319" max="13319" width="24.140625" style="6" customWidth="1"/>
    <col min="13320" max="13320" width="23.42578125" style="6" customWidth="1"/>
    <col min="13321" max="13321" width="16.140625" style="6" customWidth="1"/>
    <col min="13322" max="13322" width="18.7109375" style="6" customWidth="1"/>
    <col min="13323" max="13323" width="17.42578125" style="6" customWidth="1"/>
    <col min="13324" max="13324" width="0" style="6" hidden="1" customWidth="1"/>
    <col min="13325" max="13325" width="16.140625" style="6" customWidth="1"/>
    <col min="13326" max="13326" width="17.140625" style="6" bestFit="1" customWidth="1"/>
    <col min="13327" max="13327" width="15.28515625" style="6" bestFit="1" customWidth="1"/>
    <col min="13328" max="13328" width="14.85546875" style="6" bestFit="1" customWidth="1"/>
    <col min="13329" max="13329" width="13.7109375" style="6" bestFit="1" customWidth="1"/>
    <col min="13330" max="13568" width="11.42578125" style="6"/>
    <col min="13569" max="13569" width="16.5703125" style="6" customWidth="1"/>
    <col min="13570" max="13570" width="58.7109375" style="6" customWidth="1"/>
    <col min="13571" max="13571" width="21.140625" style="6" customWidth="1"/>
    <col min="13572" max="13572" width="19.28515625" style="6" customWidth="1"/>
    <col min="13573" max="13573" width="18.5703125" style="6" customWidth="1"/>
    <col min="13574" max="13574" width="22.42578125" style="6" customWidth="1"/>
    <col min="13575" max="13575" width="24.140625" style="6" customWidth="1"/>
    <col min="13576" max="13576" width="23.42578125" style="6" customWidth="1"/>
    <col min="13577" max="13577" width="16.140625" style="6" customWidth="1"/>
    <col min="13578" max="13578" width="18.7109375" style="6" customWidth="1"/>
    <col min="13579" max="13579" width="17.42578125" style="6" customWidth="1"/>
    <col min="13580" max="13580" width="0" style="6" hidden="1" customWidth="1"/>
    <col min="13581" max="13581" width="16.140625" style="6" customWidth="1"/>
    <col min="13582" max="13582" width="17.140625" style="6" bestFit="1" customWidth="1"/>
    <col min="13583" max="13583" width="15.28515625" style="6" bestFit="1" customWidth="1"/>
    <col min="13584" max="13584" width="14.85546875" style="6" bestFit="1" customWidth="1"/>
    <col min="13585" max="13585" width="13.7109375" style="6" bestFit="1" customWidth="1"/>
    <col min="13586" max="13824" width="11.42578125" style="6"/>
    <col min="13825" max="13825" width="16.5703125" style="6" customWidth="1"/>
    <col min="13826" max="13826" width="58.7109375" style="6" customWidth="1"/>
    <col min="13827" max="13827" width="21.140625" style="6" customWidth="1"/>
    <col min="13828" max="13828" width="19.28515625" style="6" customWidth="1"/>
    <col min="13829" max="13829" width="18.5703125" style="6" customWidth="1"/>
    <col min="13830" max="13830" width="22.42578125" style="6" customWidth="1"/>
    <col min="13831" max="13831" width="24.140625" style="6" customWidth="1"/>
    <col min="13832" max="13832" width="23.42578125" style="6" customWidth="1"/>
    <col min="13833" max="13833" width="16.140625" style="6" customWidth="1"/>
    <col min="13834" max="13834" width="18.7109375" style="6" customWidth="1"/>
    <col min="13835" max="13835" width="17.42578125" style="6" customWidth="1"/>
    <col min="13836" max="13836" width="0" style="6" hidden="1" customWidth="1"/>
    <col min="13837" max="13837" width="16.140625" style="6" customWidth="1"/>
    <col min="13838" max="13838" width="17.140625" style="6" bestFit="1" customWidth="1"/>
    <col min="13839" max="13839" width="15.28515625" style="6" bestFit="1" customWidth="1"/>
    <col min="13840" max="13840" width="14.85546875" style="6" bestFit="1" customWidth="1"/>
    <col min="13841" max="13841" width="13.7109375" style="6" bestFit="1" customWidth="1"/>
    <col min="13842" max="14080" width="11.42578125" style="6"/>
    <col min="14081" max="14081" width="16.5703125" style="6" customWidth="1"/>
    <col min="14082" max="14082" width="58.7109375" style="6" customWidth="1"/>
    <col min="14083" max="14083" width="21.140625" style="6" customWidth="1"/>
    <col min="14084" max="14084" width="19.28515625" style="6" customWidth="1"/>
    <col min="14085" max="14085" width="18.5703125" style="6" customWidth="1"/>
    <col min="14086" max="14086" width="22.42578125" style="6" customWidth="1"/>
    <col min="14087" max="14087" width="24.140625" style="6" customWidth="1"/>
    <col min="14088" max="14088" width="23.42578125" style="6" customWidth="1"/>
    <col min="14089" max="14089" width="16.140625" style="6" customWidth="1"/>
    <col min="14090" max="14090" width="18.7109375" style="6" customWidth="1"/>
    <col min="14091" max="14091" width="17.42578125" style="6" customWidth="1"/>
    <col min="14092" max="14092" width="0" style="6" hidden="1" customWidth="1"/>
    <col min="14093" max="14093" width="16.140625" style="6" customWidth="1"/>
    <col min="14094" max="14094" width="17.140625" style="6" bestFit="1" customWidth="1"/>
    <col min="14095" max="14095" width="15.28515625" style="6" bestFit="1" customWidth="1"/>
    <col min="14096" max="14096" width="14.85546875" style="6" bestFit="1" customWidth="1"/>
    <col min="14097" max="14097" width="13.7109375" style="6" bestFit="1" customWidth="1"/>
    <col min="14098" max="14336" width="11.42578125" style="6"/>
    <col min="14337" max="14337" width="16.5703125" style="6" customWidth="1"/>
    <col min="14338" max="14338" width="58.7109375" style="6" customWidth="1"/>
    <col min="14339" max="14339" width="21.140625" style="6" customWidth="1"/>
    <col min="14340" max="14340" width="19.28515625" style="6" customWidth="1"/>
    <col min="14341" max="14341" width="18.5703125" style="6" customWidth="1"/>
    <col min="14342" max="14342" width="22.42578125" style="6" customWidth="1"/>
    <col min="14343" max="14343" width="24.140625" style="6" customWidth="1"/>
    <col min="14344" max="14344" width="23.42578125" style="6" customWidth="1"/>
    <col min="14345" max="14345" width="16.140625" style="6" customWidth="1"/>
    <col min="14346" max="14346" width="18.7109375" style="6" customWidth="1"/>
    <col min="14347" max="14347" width="17.42578125" style="6" customWidth="1"/>
    <col min="14348" max="14348" width="0" style="6" hidden="1" customWidth="1"/>
    <col min="14349" max="14349" width="16.140625" style="6" customWidth="1"/>
    <col min="14350" max="14350" width="17.140625" style="6" bestFit="1" customWidth="1"/>
    <col min="14351" max="14351" width="15.28515625" style="6" bestFit="1" customWidth="1"/>
    <col min="14352" max="14352" width="14.85546875" style="6" bestFit="1" customWidth="1"/>
    <col min="14353" max="14353" width="13.7109375" style="6" bestFit="1" customWidth="1"/>
    <col min="14354" max="14592" width="11.42578125" style="6"/>
    <col min="14593" max="14593" width="16.5703125" style="6" customWidth="1"/>
    <col min="14594" max="14594" width="58.7109375" style="6" customWidth="1"/>
    <col min="14595" max="14595" width="21.140625" style="6" customWidth="1"/>
    <col min="14596" max="14596" width="19.28515625" style="6" customWidth="1"/>
    <col min="14597" max="14597" width="18.5703125" style="6" customWidth="1"/>
    <col min="14598" max="14598" width="22.42578125" style="6" customWidth="1"/>
    <col min="14599" max="14599" width="24.140625" style="6" customWidth="1"/>
    <col min="14600" max="14600" width="23.42578125" style="6" customWidth="1"/>
    <col min="14601" max="14601" width="16.140625" style="6" customWidth="1"/>
    <col min="14602" max="14602" width="18.7109375" style="6" customWidth="1"/>
    <col min="14603" max="14603" width="17.42578125" style="6" customWidth="1"/>
    <col min="14604" max="14604" width="0" style="6" hidden="1" customWidth="1"/>
    <col min="14605" max="14605" width="16.140625" style="6" customWidth="1"/>
    <col min="14606" max="14606" width="17.140625" style="6" bestFit="1" customWidth="1"/>
    <col min="14607" max="14607" width="15.28515625" style="6" bestFit="1" customWidth="1"/>
    <col min="14608" max="14608" width="14.85546875" style="6" bestFit="1" customWidth="1"/>
    <col min="14609" max="14609" width="13.7109375" style="6" bestFit="1" customWidth="1"/>
    <col min="14610" max="14848" width="11.42578125" style="6"/>
    <col min="14849" max="14849" width="16.5703125" style="6" customWidth="1"/>
    <col min="14850" max="14850" width="58.7109375" style="6" customWidth="1"/>
    <col min="14851" max="14851" width="21.140625" style="6" customWidth="1"/>
    <col min="14852" max="14852" width="19.28515625" style="6" customWidth="1"/>
    <col min="14853" max="14853" width="18.5703125" style="6" customWidth="1"/>
    <col min="14854" max="14854" width="22.42578125" style="6" customWidth="1"/>
    <col min="14855" max="14855" width="24.140625" style="6" customWidth="1"/>
    <col min="14856" max="14856" width="23.42578125" style="6" customWidth="1"/>
    <col min="14857" max="14857" width="16.140625" style="6" customWidth="1"/>
    <col min="14858" max="14858" width="18.7109375" style="6" customWidth="1"/>
    <col min="14859" max="14859" width="17.42578125" style="6" customWidth="1"/>
    <col min="14860" max="14860" width="0" style="6" hidden="1" customWidth="1"/>
    <col min="14861" max="14861" width="16.140625" style="6" customWidth="1"/>
    <col min="14862" max="14862" width="17.140625" style="6" bestFit="1" customWidth="1"/>
    <col min="14863" max="14863" width="15.28515625" style="6" bestFit="1" customWidth="1"/>
    <col min="14864" max="14864" width="14.85546875" style="6" bestFit="1" customWidth="1"/>
    <col min="14865" max="14865" width="13.7109375" style="6" bestFit="1" customWidth="1"/>
    <col min="14866" max="15104" width="11.42578125" style="6"/>
    <col min="15105" max="15105" width="16.5703125" style="6" customWidth="1"/>
    <col min="15106" max="15106" width="58.7109375" style="6" customWidth="1"/>
    <col min="15107" max="15107" width="21.140625" style="6" customWidth="1"/>
    <col min="15108" max="15108" width="19.28515625" style="6" customWidth="1"/>
    <col min="15109" max="15109" width="18.5703125" style="6" customWidth="1"/>
    <col min="15110" max="15110" width="22.42578125" style="6" customWidth="1"/>
    <col min="15111" max="15111" width="24.140625" style="6" customWidth="1"/>
    <col min="15112" max="15112" width="23.42578125" style="6" customWidth="1"/>
    <col min="15113" max="15113" width="16.140625" style="6" customWidth="1"/>
    <col min="15114" max="15114" width="18.7109375" style="6" customWidth="1"/>
    <col min="15115" max="15115" width="17.42578125" style="6" customWidth="1"/>
    <col min="15116" max="15116" width="0" style="6" hidden="1" customWidth="1"/>
    <col min="15117" max="15117" width="16.140625" style="6" customWidth="1"/>
    <col min="15118" max="15118" width="17.140625" style="6" bestFit="1" customWidth="1"/>
    <col min="15119" max="15119" width="15.28515625" style="6" bestFit="1" customWidth="1"/>
    <col min="15120" max="15120" width="14.85546875" style="6" bestFit="1" customWidth="1"/>
    <col min="15121" max="15121" width="13.7109375" style="6" bestFit="1" customWidth="1"/>
    <col min="15122" max="15360" width="11.42578125" style="6"/>
    <col min="15361" max="15361" width="16.5703125" style="6" customWidth="1"/>
    <col min="15362" max="15362" width="58.7109375" style="6" customWidth="1"/>
    <col min="15363" max="15363" width="21.140625" style="6" customWidth="1"/>
    <col min="15364" max="15364" width="19.28515625" style="6" customWidth="1"/>
    <col min="15365" max="15365" width="18.5703125" style="6" customWidth="1"/>
    <col min="15366" max="15366" width="22.42578125" style="6" customWidth="1"/>
    <col min="15367" max="15367" width="24.140625" style="6" customWidth="1"/>
    <col min="15368" max="15368" width="23.42578125" style="6" customWidth="1"/>
    <col min="15369" max="15369" width="16.140625" style="6" customWidth="1"/>
    <col min="15370" max="15370" width="18.7109375" style="6" customWidth="1"/>
    <col min="15371" max="15371" width="17.42578125" style="6" customWidth="1"/>
    <col min="15372" max="15372" width="0" style="6" hidden="1" customWidth="1"/>
    <col min="15373" max="15373" width="16.140625" style="6" customWidth="1"/>
    <col min="15374" max="15374" width="17.140625" style="6" bestFit="1" customWidth="1"/>
    <col min="15375" max="15375" width="15.28515625" style="6" bestFit="1" customWidth="1"/>
    <col min="15376" max="15376" width="14.85546875" style="6" bestFit="1" customWidth="1"/>
    <col min="15377" max="15377" width="13.7109375" style="6" bestFit="1" customWidth="1"/>
    <col min="15378" max="15616" width="11.42578125" style="6"/>
    <col min="15617" max="15617" width="16.5703125" style="6" customWidth="1"/>
    <col min="15618" max="15618" width="58.7109375" style="6" customWidth="1"/>
    <col min="15619" max="15619" width="21.140625" style="6" customWidth="1"/>
    <col min="15620" max="15620" width="19.28515625" style="6" customWidth="1"/>
    <col min="15621" max="15621" width="18.5703125" style="6" customWidth="1"/>
    <col min="15622" max="15622" width="22.42578125" style="6" customWidth="1"/>
    <col min="15623" max="15623" width="24.140625" style="6" customWidth="1"/>
    <col min="15624" max="15624" width="23.42578125" style="6" customWidth="1"/>
    <col min="15625" max="15625" width="16.140625" style="6" customWidth="1"/>
    <col min="15626" max="15626" width="18.7109375" style="6" customWidth="1"/>
    <col min="15627" max="15627" width="17.42578125" style="6" customWidth="1"/>
    <col min="15628" max="15628" width="0" style="6" hidden="1" customWidth="1"/>
    <col min="15629" max="15629" width="16.140625" style="6" customWidth="1"/>
    <col min="15630" max="15630" width="17.140625" style="6" bestFit="1" customWidth="1"/>
    <col min="15631" max="15631" width="15.28515625" style="6" bestFit="1" customWidth="1"/>
    <col min="15632" max="15632" width="14.85546875" style="6" bestFit="1" customWidth="1"/>
    <col min="15633" max="15633" width="13.7109375" style="6" bestFit="1" customWidth="1"/>
    <col min="15634" max="15872" width="11.42578125" style="6"/>
    <col min="15873" max="15873" width="16.5703125" style="6" customWidth="1"/>
    <col min="15874" max="15874" width="58.7109375" style="6" customWidth="1"/>
    <col min="15875" max="15875" width="21.140625" style="6" customWidth="1"/>
    <col min="15876" max="15876" width="19.28515625" style="6" customWidth="1"/>
    <col min="15877" max="15877" width="18.5703125" style="6" customWidth="1"/>
    <col min="15878" max="15878" width="22.42578125" style="6" customWidth="1"/>
    <col min="15879" max="15879" width="24.140625" style="6" customWidth="1"/>
    <col min="15880" max="15880" width="23.42578125" style="6" customWidth="1"/>
    <col min="15881" max="15881" width="16.140625" style="6" customWidth="1"/>
    <col min="15882" max="15882" width="18.7109375" style="6" customWidth="1"/>
    <col min="15883" max="15883" width="17.42578125" style="6" customWidth="1"/>
    <col min="15884" max="15884" width="0" style="6" hidden="1" customWidth="1"/>
    <col min="15885" max="15885" width="16.140625" style="6" customWidth="1"/>
    <col min="15886" max="15886" width="17.140625" style="6" bestFit="1" customWidth="1"/>
    <col min="15887" max="15887" width="15.28515625" style="6" bestFit="1" customWidth="1"/>
    <col min="15888" max="15888" width="14.85546875" style="6" bestFit="1" customWidth="1"/>
    <col min="15889" max="15889" width="13.7109375" style="6" bestFit="1" customWidth="1"/>
    <col min="15890" max="16128" width="11.42578125" style="6"/>
    <col min="16129" max="16129" width="16.5703125" style="6" customWidth="1"/>
    <col min="16130" max="16130" width="58.7109375" style="6" customWidth="1"/>
    <col min="16131" max="16131" width="21.140625" style="6" customWidth="1"/>
    <col min="16132" max="16132" width="19.28515625" style="6" customWidth="1"/>
    <col min="16133" max="16133" width="18.5703125" style="6" customWidth="1"/>
    <col min="16134" max="16134" width="22.42578125" style="6" customWidth="1"/>
    <col min="16135" max="16135" width="24.140625" style="6" customWidth="1"/>
    <col min="16136" max="16136" width="23.42578125" style="6" customWidth="1"/>
    <col min="16137" max="16137" width="16.140625" style="6" customWidth="1"/>
    <col min="16138" max="16138" width="18.7109375" style="6" customWidth="1"/>
    <col min="16139" max="16139" width="17.42578125" style="6" customWidth="1"/>
    <col min="16140" max="16140" width="0" style="6" hidden="1" customWidth="1"/>
    <col min="16141" max="16141" width="16.140625" style="6" customWidth="1"/>
    <col min="16142" max="16142" width="17.140625" style="6" bestFit="1" customWidth="1"/>
    <col min="16143" max="16143" width="15.28515625" style="6" bestFit="1" customWidth="1"/>
    <col min="16144" max="16144" width="14.85546875" style="6" bestFit="1" customWidth="1"/>
    <col min="16145" max="16145" width="13.7109375" style="6" bestFit="1" customWidth="1"/>
    <col min="16146" max="16384" width="11.42578125" style="6"/>
  </cols>
  <sheetData>
    <row r="1" spans="1:17" x14ac:dyDescent="0.2">
      <c r="A1" s="1"/>
      <c r="B1" s="2"/>
      <c r="C1" s="1"/>
      <c r="D1" s="1"/>
      <c r="E1" s="1"/>
      <c r="F1" s="1"/>
      <c r="G1" s="1"/>
      <c r="H1" s="2"/>
      <c r="I1" s="2"/>
      <c r="J1" s="1"/>
      <c r="K1" s="3" t="s">
        <v>0</v>
      </c>
      <c r="L1" s="4" t="s">
        <v>1</v>
      </c>
      <c r="M1" s="5"/>
    </row>
    <row r="2" spans="1:17" x14ac:dyDescent="0.2">
      <c r="A2" s="7"/>
      <c r="B2" s="8"/>
      <c r="C2" s="9" t="s">
        <v>2</v>
      </c>
      <c r="D2" s="9" t="s">
        <v>3</v>
      </c>
      <c r="E2" s="9" t="s">
        <v>4</v>
      </c>
      <c r="F2" s="9" t="s">
        <v>2</v>
      </c>
      <c r="G2" s="10" t="s">
        <v>5</v>
      </c>
      <c r="H2" s="11" t="s">
        <v>6</v>
      </c>
      <c r="I2" s="11" t="s">
        <v>7</v>
      </c>
      <c r="J2" s="9"/>
      <c r="K2" s="12" t="s">
        <v>8</v>
      </c>
      <c r="L2" s="13"/>
      <c r="M2" s="14" t="s">
        <v>1</v>
      </c>
    </row>
    <row r="3" spans="1:17" ht="13.5" thickBot="1" x14ac:dyDescent="0.25">
      <c r="A3" s="15" t="s">
        <v>9</v>
      </c>
      <c r="B3" s="16" t="s">
        <v>10</v>
      </c>
      <c r="C3" s="17" t="s">
        <v>11</v>
      </c>
      <c r="D3" s="17"/>
      <c r="E3" s="17"/>
      <c r="F3" s="17" t="s">
        <v>12</v>
      </c>
      <c r="G3" s="18" t="s">
        <v>13</v>
      </c>
      <c r="H3" s="19" t="s">
        <v>14</v>
      </c>
      <c r="I3" s="19"/>
      <c r="J3" s="17" t="s">
        <v>15</v>
      </c>
      <c r="K3" s="20" t="s">
        <v>16</v>
      </c>
      <c r="L3" s="21" t="s">
        <v>17</v>
      </c>
      <c r="M3" s="14" t="s">
        <v>18</v>
      </c>
    </row>
    <row r="4" spans="1:17" x14ac:dyDescent="0.2">
      <c r="A4" s="22">
        <v>2</v>
      </c>
      <c r="B4" s="23" t="s">
        <v>19</v>
      </c>
      <c r="C4" s="24">
        <f t="shared" ref="C4:K4" si="0">+C5</f>
        <v>19619902545</v>
      </c>
      <c r="D4" s="25">
        <f t="shared" si="0"/>
        <v>0</v>
      </c>
      <c r="E4" s="25">
        <f t="shared" si="0"/>
        <v>0</v>
      </c>
      <c r="F4" s="25">
        <f>+F5</f>
        <v>19619902545</v>
      </c>
      <c r="G4" s="24">
        <f>+G5</f>
        <v>4726038562</v>
      </c>
      <c r="H4" s="25">
        <f t="shared" si="0"/>
        <v>4142145893</v>
      </c>
      <c r="I4" s="25">
        <f t="shared" si="0"/>
        <v>1361855382</v>
      </c>
      <c r="J4" s="25">
        <f t="shared" si="0"/>
        <v>624040766</v>
      </c>
      <c r="K4" s="26">
        <f t="shared" si="0"/>
        <v>14893863983</v>
      </c>
      <c r="L4" s="27">
        <f>+(G4*100%)/F4</f>
        <v>0.24087981839667186</v>
      </c>
      <c r="M4" s="28"/>
    </row>
    <row r="5" spans="1:17" x14ac:dyDescent="0.2">
      <c r="A5" s="29">
        <v>21</v>
      </c>
      <c r="B5" s="30" t="s">
        <v>20</v>
      </c>
      <c r="C5" s="31">
        <f t="shared" ref="C5:K5" si="1">+C6+C51</f>
        <v>19619902545</v>
      </c>
      <c r="D5" s="32">
        <f t="shared" si="1"/>
        <v>0</v>
      </c>
      <c r="E5" s="32">
        <f t="shared" si="1"/>
        <v>0</v>
      </c>
      <c r="F5" s="32">
        <f>+F6+F51</f>
        <v>19619902545</v>
      </c>
      <c r="G5" s="31">
        <f>+G6+G51</f>
        <v>4726038562</v>
      </c>
      <c r="H5" s="32">
        <f t="shared" si="1"/>
        <v>4142145893</v>
      </c>
      <c r="I5" s="32">
        <f>+I6+I51</f>
        <v>1361855382</v>
      </c>
      <c r="J5" s="32">
        <f t="shared" si="1"/>
        <v>624040766</v>
      </c>
      <c r="K5" s="33">
        <f t="shared" si="1"/>
        <v>14893863983</v>
      </c>
      <c r="L5" s="27">
        <f t="shared" ref="L5:L73" si="2">+(G5*100%)/F5</f>
        <v>0.24087981839667186</v>
      </c>
      <c r="M5" s="28"/>
    </row>
    <row r="6" spans="1:17" x14ac:dyDescent="0.2">
      <c r="A6" s="29">
        <v>2101</v>
      </c>
      <c r="B6" s="30" t="s">
        <v>21</v>
      </c>
      <c r="C6" s="31">
        <f t="shared" ref="C6:J6" si="3">+C7+C23</f>
        <v>18469510768</v>
      </c>
      <c r="D6" s="32">
        <f>+D7+D23</f>
        <v>0</v>
      </c>
      <c r="E6" s="32">
        <f>+E7+E23</f>
        <v>0</v>
      </c>
      <c r="F6" s="32">
        <f t="shared" si="3"/>
        <v>18469510768</v>
      </c>
      <c r="G6" s="31">
        <f t="shared" si="3"/>
        <v>4719385282</v>
      </c>
      <c r="H6" s="32">
        <f t="shared" si="3"/>
        <v>4135492613</v>
      </c>
      <c r="I6" s="32">
        <f>+I7+I23</f>
        <v>1361855382</v>
      </c>
      <c r="J6" s="32">
        <f t="shared" si="3"/>
        <v>624040766</v>
      </c>
      <c r="K6" s="32">
        <f>+K7+K23</f>
        <v>13750125486</v>
      </c>
      <c r="L6" s="27">
        <f t="shared" si="2"/>
        <v>0.25552302609859795</v>
      </c>
      <c r="M6" s="28"/>
    </row>
    <row r="7" spans="1:17" x14ac:dyDescent="0.2">
      <c r="A7" s="29">
        <v>210101</v>
      </c>
      <c r="B7" s="30" t="s">
        <v>22</v>
      </c>
      <c r="C7" s="31">
        <f>+C8+C9+C10+C11+C12+C13+C14+C16+C17+C18+C28+C15</f>
        <v>9080857488</v>
      </c>
      <c r="D7" s="32">
        <f>+D8+D9+D10+D11+D12+D13+D14+D16+D17+D18+D28</f>
        <v>0</v>
      </c>
      <c r="E7" s="32">
        <f>+E8+E9+E10+E11+E12+E13+E14+E16+E17+E18+E28</f>
        <v>0</v>
      </c>
      <c r="F7" s="32">
        <f>+F8+F9+F10+F11+F12+F13+F14+F16+F17+F18+F28+F15</f>
        <v>9080857488</v>
      </c>
      <c r="G7" s="31">
        <f>+G8+G9+G10+G11+G12+G13+G14+G16+G17+G18+G28+G15</f>
        <v>1473233583</v>
      </c>
      <c r="H7" s="32">
        <f>+H8+H9+H10+H11+H12+H13+H14+H16+H17+H18+H28+H15</f>
        <v>1103095582</v>
      </c>
      <c r="I7" s="32">
        <f>+I8+I9+I10+I11+I12+I13+I14+I16+I17+I18+I28+I15</f>
        <v>1103095582</v>
      </c>
      <c r="J7" s="32">
        <f>+J8+J9+J10+J11+J12+J13+J14+J16+J17+J18+J28+J15</f>
        <v>484557686</v>
      </c>
      <c r="K7" s="33">
        <f>+K8+K9+K11+K12+K13+K14+K17+K18+K28+K10+K16+K15</f>
        <v>7607623905</v>
      </c>
      <c r="L7" s="27">
        <f t="shared" si="2"/>
        <v>0.16223507360916312</v>
      </c>
      <c r="M7" s="28">
        <f>+G7*100%/F7</f>
        <v>0.16223507360916312</v>
      </c>
      <c r="N7" s="34"/>
    </row>
    <row r="8" spans="1:17" ht="13.5" thickBot="1" x14ac:dyDescent="0.25">
      <c r="A8" s="35">
        <v>21010101</v>
      </c>
      <c r="B8" s="36" t="s">
        <v>23</v>
      </c>
      <c r="C8" s="37">
        <f>[1]enero2020!$C$8</f>
        <v>4956446366</v>
      </c>
      <c r="D8" s="38"/>
      <c r="E8" s="39"/>
      <c r="F8" s="38">
        <f>C8+D8-E8</f>
        <v>4956446366</v>
      </c>
      <c r="G8" s="40">
        <f>[1]enero2020!$D$8+[1]enero2020!$I$8</f>
        <v>620631753</v>
      </c>
      <c r="H8" s="41">
        <f>[1]enero2020!$I$8</f>
        <v>359198195</v>
      </c>
      <c r="I8" s="41">
        <f>H8</f>
        <v>359198195</v>
      </c>
      <c r="J8" s="41">
        <v>0</v>
      </c>
      <c r="K8" s="42">
        <f>F8-G8</f>
        <v>4335814613</v>
      </c>
      <c r="L8" s="43">
        <f t="shared" si="2"/>
        <v>0.12521708239543977</v>
      </c>
      <c r="M8" s="28">
        <f t="shared" ref="M8:M72" si="4">+G8*100%/F8</f>
        <v>0.12521708239543977</v>
      </c>
      <c r="N8" s="34"/>
      <c r="O8" s="34">
        <f>F8-G8</f>
        <v>4335814613</v>
      </c>
      <c r="P8" s="44"/>
      <c r="Q8" s="34"/>
    </row>
    <row r="9" spans="1:17" ht="15.75" thickBot="1" x14ac:dyDescent="0.3">
      <c r="A9" s="35">
        <v>21010105</v>
      </c>
      <c r="B9" s="36" t="s">
        <v>24</v>
      </c>
      <c r="C9" s="37">
        <f>[1]enero2020!$C$9</f>
        <v>156800000</v>
      </c>
      <c r="D9" s="39"/>
      <c r="E9" s="39"/>
      <c r="F9" s="38">
        <f t="shared" ref="F9:F17" si="5">C9+D9-E9</f>
        <v>156800000</v>
      </c>
      <c r="G9" s="45">
        <f>[1]enero2020!$D$9+[1]enero2020!$I$9</f>
        <v>46854642</v>
      </c>
      <c r="H9" s="46">
        <f>[1]enero2020!$I$9</f>
        <v>27071193</v>
      </c>
      <c r="I9" s="46">
        <f>H9</f>
        <v>27071193</v>
      </c>
      <c r="J9" s="46">
        <v>0</v>
      </c>
      <c r="K9" s="42">
        <f t="shared" ref="K9:K17" si="6">F9-G9</f>
        <v>109945358</v>
      </c>
      <c r="L9" s="43">
        <f t="shared" si="2"/>
        <v>0.29881786989795917</v>
      </c>
      <c r="M9" s="28">
        <f t="shared" si="4"/>
        <v>0.29881786989795917</v>
      </c>
      <c r="N9" s="34"/>
      <c r="O9" s="34">
        <f>F8-H8</f>
        <v>4597248171</v>
      </c>
      <c r="Q9" s="34"/>
    </row>
    <row r="10" spans="1:17" ht="15.75" thickBot="1" x14ac:dyDescent="0.3">
      <c r="A10" s="35">
        <v>21010107</v>
      </c>
      <c r="B10" s="36" t="s">
        <v>25</v>
      </c>
      <c r="C10" s="37">
        <f>[1]enero2020!$C$10</f>
        <v>31900000</v>
      </c>
      <c r="D10" s="39"/>
      <c r="E10" s="47"/>
      <c r="F10" s="38">
        <f t="shared" si="5"/>
        <v>31900000</v>
      </c>
      <c r="G10" s="48">
        <f>[1]enero2020!$D$10+[1]enero2020!$I$10</f>
        <v>8924685</v>
      </c>
      <c r="H10" s="41">
        <f>[1]enero2020!$I$10</f>
        <v>5156413</v>
      </c>
      <c r="I10" s="41">
        <f>H10</f>
        <v>5156413</v>
      </c>
      <c r="J10" s="41">
        <v>0</v>
      </c>
      <c r="K10" s="49">
        <f>F10-G10</f>
        <v>22975315</v>
      </c>
      <c r="L10" s="43">
        <f t="shared" si="2"/>
        <v>0.27977068965517243</v>
      </c>
      <c r="M10" s="28">
        <f t="shared" si="4"/>
        <v>0.27977068965517243</v>
      </c>
      <c r="Q10" s="34"/>
    </row>
    <row r="11" spans="1:17" x14ac:dyDescent="0.2">
      <c r="A11" s="35">
        <v>21010113</v>
      </c>
      <c r="B11" s="36" t="s">
        <v>26</v>
      </c>
      <c r="C11" s="37"/>
      <c r="D11" s="38"/>
      <c r="E11" s="38"/>
      <c r="F11" s="38">
        <f t="shared" si="5"/>
        <v>0</v>
      </c>
      <c r="G11" s="40"/>
      <c r="H11" s="41"/>
      <c r="I11" s="41"/>
      <c r="J11" s="41"/>
      <c r="K11" s="42">
        <f t="shared" si="6"/>
        <v>0</v>
      </c>
      <c r="L11" s="43">
        <v>0</v>
      </c>
      <c r="M11" s="28" t="e">
        <f t="shared" si="4"/>
        <v>#DIV/0!</v>
      </c>
      <c r="Q11" s="34"/>
    </row>
    <row r="12" spans="1:17" ht="15" x14ac:dyDescent="0.25">
      <c r="A12" s="35">
        <v>21010117</v>
      </c>
      <c r="B12" s="36" t="s">
        <v>27</v>
      </c>
      <c r="C12" s="37">
        <f>[1]enero2020!$C$15</f>
        <v>504900000</v>
      </c>
      <c r="D12" s="47"/>
      <c r="E12" s="47"/>
      <c r="F12" s="38">
        <f t="shared" si="5"/>
        <v>504900000</v>
      </c>
      <c r="G12" s="40">
        <f>[1]enero2020!$D$15+[1]enero2020!$I$15</f>
        <v>2867310</v>
      </c>
      <c r="H12" s="41">
        <v>0</v>
      </c>
      <c r="I12" s="41">
        <f>H12</f>
        <v>0</v>
      </c>
      <c r="J12" s="41"/>
      <c r="K12" s="42">
        <f t="shared" si="6"/>
        <v>502032690</v>
      </c>
      <c r="L12" s="43">
        <f t="shared" si="2"/>
        <v>5.6789661319073086E-3</v>
      </c>
      <c r="M12" s="28">
        <f t="shared" si="4"/>
        <v>5.6789661319073086E-3</v>
      </c>
      <c r="Q12" s="34"/>
    </row>
    <row r="13" spans="1:17" ht="13.5" thickBot="1" x14ac:dyDescent="0.25">
      <c r="A13" s="35">
        <v>21010119</v>
      </c>
      <c r="B13" s="36" t="s">
        <v>28</v>
      </c>
      <c r="C13" s="37">
        <f>[1]enero2020!$C$16</f>
        <v>243100000</v>
      </c>
      <c r="D13" s="50"/>
      <c r="E13" s="38"/>
      <c r="F13" s="38">
        <f t="shared" si="5"/>
        <v>243100000</v>
      </c>
      <c r="G13" s="40">
        <f>[1]enero2020!$D$16+[1]enero2020!$J$16</f>
        <v>1716238</v>
      </c>
      <c r="H13" s="41">
        <v>0</v>
      </c>
      <c r="I13" s="41">
        <f>H12:H13</f>
        <v>0</v>
      </c>
      <c r="J13" s="41"/>
      <c r="K13" s="42">
        <f t="shared" si="6"/>
        <v>241383762</v>
      </c>
      <c r="L13" s="43">
        <f t="shared" si="2"/>
        <v>7.0598025503907855E-3</v>
      </c>
      <c r="M13" s="28">
        <f t="shared" si="4"/>
        <v>7.0598025503907855E-3</v>
      </c>
      <c r="Q13" s="34"/>
    </row>
    <row r="14" spans="1:17" ht="15" x14ac:dyDescent="0.25">
      <c r="A14" s="35">
        <v>21010121</v>
      </c>
      <c r="B14" s="36" t="s">
        <v>29</v>
      </c>
      <c r="C14" s="37">
        <f>[1]enero2020!$C$17</f>
        <v>253000000</v>
      </c>
      <c r="D14" s="47"/>
      <c r="E14" s="47"/>
      <c r="F14" s="38">
        <f t="shared" si="5"/>
        <v>253000000</v>
      </c>
      <c r="G14" s="40">
        <f>[1]enero2020!$D$17+[1]enero2020!$I$17</f>
        <v>71704362</v>
      </c>
      <c r="H14" s="41">
        <f>[1]enero2020!$I$17</f>
        <v>41436815</v>
      </c>
      <c r="I14" s="41">
        <f>H14</f>
        <v>41436815</v>
      </c>
      <c r="J14" s="41">
        <v>0</v>
      </c>
      <c r="K14" s="42">
        <f t="shared" si="6"/>
        <v>181295638</v>
      </c>
      <c r="L14" s="43">
        <f t="shared" si="2"/>
        <v>0.28341645059288539</v>
      </c>
      <c r="M14" s="28">
        <f t="shared" si="4"/>
        <v>0.28341645059288539</v>
      </c>
      <c r="Q14" s="34"/>
    </row>
    <row r="15" spans="1:17" ht="15" x14ac:dyDescent="0.25">
      <c r="A15" s="35"/>
      <c r="B15" s="51" t="s">
        <v>30</v>
      </c>
      <c r="C15" s="37">
        <f>[1]enero2020!$C$18</f>
        <v>33000000</v>
      </c>
      <c r="D15" s="47"/>
      <c r="E15" s="47"/>
      <c r="F15" s="38">
        <f t="shared" si="5"/>
        <v>33000000</v>
      </c>
      <c r="G15" s="40">
        <f>[1]enero2020!$D$18+[1]enero2020!$I$18</f>
        <v>2741244</v>
      </c>
      <c r="H15" s="41">
        <f>[1]enero2020!$I$18</f>
        <v>1622134</v>
      </c>
      <c r="I15" s="41">
        <f>H15</f>
        <v>1622134</v>
      </c>
      <c r="J15" s="41">
        <v>0</v>
      </c>
      <c r="K15" s="42">
        <f t="shared" si="6"/>
        <v>30258756</v>
      </c>
      <c r="L15" s="43"/>
      <c r="M15" s="28"/>
      <c r="Q15" s="34"/>
    </row>
    <row r="16" spans="1:17" x14ac:dyDescent="0.2">
      <c r="A16" s="35">
        <v>21010131</v>
      </c>
      <c r="B16" s="36" t="s">
        <v>31</v>
      </c>
      <c r="C16" s="37">
        <f>[1]enero2020!$C$19</f>
        <v>4070000</v>
      </c>
      <c r="D16" s="38"/>
      <c r="E16" s="38"/>
      <c r="F16" s="38">
        <f t="shared" si="5"/>
        <v>4070000</v>
      </c>
      <c r="G16" s="40">
        <f>[1]enero2020!$I$19</f>
        <v>308562</v>
      </c>
      <c r="H16" s="41">
        <f>[1]enero2020!$I$19</f>
        <v>308562</v>
      </c>
      <c r="I16" s="41">
        <f>H16</f>
        <v>308562</v>
      </c>
      <c r="J16" s="41">
        <v>0</v>
      </c>
      <c r="K16" s="42">
        <f t="shared" si="6"/>
        <v>3761438</v>
      </c>
      <c r="L16" s="43">
        <f t="shared" si="2"/>
        <v>7.5813759213759213E-2</v>
      </c>
      <c r="M16" s="28">
        <f t="shared" si="4"/>
        <v>7.5813759213759213E-2</v>
      </c>
      <c r="Q16" s="34"/>
    </row>
    <row r="17" spans="1:17" x14ac:dyDescent="0.2">
      <c r="A17" s="35">
        <v>21010133</v>
      </c>
      <c r="B17" s="36" t="s">
        <v>32</v>
      </c>
      <c r="C17" s="37">
        <f>[1]enero2020!$C$20</f>
        <v>20000000</v>
      </c>
      <c r="D17" s="38"/>
      <c r="E17" s="38"/>
      <c r="F17" s="38">
        <f t="shared" si="5"/>
        <v>20000000</v>
      </c>
      <c r="G17" s="40">
        <v>0</v>
      </c>
      <c r="H17" s="41"/>
      <c r="I17" s="41"/>
      <c r="J17" s="41"/>
      <c r="K17" s="42">
        <f t="shared" si="6"/>
        <v>20000000</v>
      </c>
      <c r="L17" s="43">
        <v>0</v>
      </c>
      <c r="M17" s="28">
        <f t="shared" si="4"/>
        <v>0</v>
      </c>
      <c r="Q17" s="34"/>
    </row>
    <row r="18" spans="1:17" x14ac:dyDescent="0.2">
      <c r="A18" s="29">
        <v>21010111</v>
      </c>
      <c r="B18" s="30" t="s">
        <v>33</v>
      </c>
      <c r="C18" s="52">
        <f>+C19+C20+C21+C22</f>
        <v>537200000</v>
      </c>
      <c r="D18" s="32">
        <f>+D19+D20+D21+D22</f>
        <v>0</v>
      </c>
      <c r="E18" s="32">
        <f>+E19+E20+E21+E22</f>
        <v>0</v>
      </c>
      <c r="F18" s="32">
        <f t="shared" ref="F18:K18" si="7">+F19+F20+F21+F22</f>
        <v>537200000</v>
      </c>
      <c r="G18" s="31">
        <f t="shared" si="7"/>
        <v>158671386</v>
      </c>
      <c r="H18" s="32">
        <f t="shared" si="7"/>
        <v>109488869</v>
      </c>
      <c r="I18" s="32">
        <f>+I19+I20+I21+I22</f>
        <v>109488869</v>
      </c>
      <c r="J18" s="32">
        <f t="shared" si="7"/>
        <v>51486629</v>
      </c>
      <c r="K18" s="33">
        <f t="shared" si="7"/>
        <v>378528614</v>
      </c>
      <c r="L18" s="27">
        <f t="shared" si="2"/>
        <v>0.29536743484735667</v>
      </c>
      <c r="M18" s="28">
        <f t="shared" si="4"/>
        <v>0.29536743484735667</v>
      </c>
      <c r="Q18" s="53"/>
    </row>
    <row r="19" spans="1:17" ht="15" x14ac:dyDescent="0.25">
      <c r="A19" s="35">
        <v>2101011101</v>
      </c>
      <c r="B19" s="36" t="s">
        <v>34</v>
      </c>
      <c r="C19" s="54">
        <f>[1]enero2020!$C$11</f>
        <v>387200000</v>
      </c>
      <c r="D19" s="47"/>
      <c r="E19" s="47"/>
      <c r="F19" s="38">
        <f>C19+D19-E19</f>
        <v>387200000</v>
      </c>
      <c r="G19" s="40">
        <f>[1]enero2020!$D$11+[1]enero2020!$I$11</f>
        <v>100376811</v>
      </c>
      <c r="H19" s="41">
        <f>[1]enero2020!$I$11</f>
        <v>58002240</v>
      </c>
      <c r="I19" s="41">
        <f>H19</f>
        <v>58002240</v>
      </c>
      <c r="J19" s="41">
        <v>0</v>
      </c>
      <c r="K19" s="42">
        <f>F19-G19</f>
        <v>286823189</v>
      </c>
      <c r="L19" s="43">
        <f t="shared" si="2"/>
        <v>0.25923763171487602</v>
      </c>
      <c r="M19" s="28">
        <f t="shared" si="4"/>
        <v>0.25923763171487602</v>
      </c>
      <c r="Q19" s="53"/>
    </row>
    <row r="20" spans="1:17" ht="13.5" thickBot="1" x14ac:dyDescent="0.25">
      <c r="A20" s="35">
        <v>2101011106</v>
      </c>
      <c r="B20" s="36" t="s">
        <v>35</v>
      </c>
      <c r="C20" s="54">
        <f>[1]enero2020!$C$12</f>
        <v>54000000</v>
      </c>
      <c r="D20" s="55"/>
      <c r="E20" s="38"/>
      <c r="F20" s="38">
        <f>C20+D20-E20</f>
        <v>54000000</v>
      </c>
      <c r="G20" s="40">
        <f>[1]enero2020!$D$12+[1]enero2020!$J$12</f>
        <v>52111981</v>
      </c>
      <c r="H20" s="41">
        <f>[1]enero2020!$J$12</f>
        <v>51486629</v>
      </c>
      <c r="I20" s="41">
        <f>H20</f>
        <v>51486629</v>
      </c>
      <c r="J20" s="41">
        <f>[1]enero2020!$J$12</f>
        <v>51486629</v>
      </c>
      <c r="K20" s="42">
        <f>F20-G20</f>
        <v>1888019</v>
      </c>
      <c r="L20" s="43">
        <f t="shared" si="2"/>
        <v>0.96503668518518515</v>
      </c>
      <c r="M20" s="28">
        <f t="shared" si="4"/>
        <v>0.96503668518518515</v>
      </c>
      <c r="O20" s="34"/>
      <c r="Q20" s="53"/>
    </row>
    <row r="21" spans="1:17" ht="13.5" thickBot="1" x14ac:dyDescent="0.25">
      <c r="A21" s="35">
        <v>2101011108</v>
      </c>
      <c r="B21" s="36" t="s">
        <v>36</v>
      </c>
      <c r="C21" s="54">
        <f>[1]enero2020!$C$13</f>
        <v>63000000</v>
      </c>
      <c r="D21" s="56"/>
      <c r="E21" s="38"/>
      <c r="F21" s="38">
        <f>C21+D21-E21</f>
        <v>63000000</v>
      </c>
      <c r="G21" s="40">
        <f>[1]enero2020!$D$13+[1]enero2020!$I$13</f>
        <v>6182594</v>
      </c>
      <c r="H21" s="41">
        <v>0</v>
      </c>
      <c r="I21" s="41">
        <f>H21</f>
        <v>0</v>
      </c>
      <c r="J21" s="41">
        <v>0</v>
      </c>
      <c r="K21" s="42">
        <f>F21-G21</f>
        <v>56817406</v>
      </c>
      <c r="L21" s="43">
        <v>0</v>
      </c>
      <c r="M21" s="28">
        <f t="shared" si="4"/>
        <v>9.8136412698412695E-2</v>
      </c>
      <c r="N21" s="57"/>
      <c r="Q21" s="53"/>
    </row>
    <row r="22" spans="1:17" x14ac:dyDescent="0.2">
      <c r="A22" s="35">
        <v>2101011109</v>
      </c>
      <c r="B22" s="36" t="s">
        <v>37</v>
      </c>
      <c r="C22" s="54">
        <f>[1]enero2020!$C$14</f>
        <v>33000000</v>
      </c>
      <c r="D22" s="38"/>
      <c r="E22" s="38"/>
      <c r="F22" s="38">
        <f>C22+D22-E22</f>
        <v>33000000</v>
      </c>
      <c r="G22" s="40">
        <f>[1]enero2020!$J$14</f>
        <v>0</v>
      </c>
      <c r="H22" s="41"/>
      <c r="I22" s="41"/>
      <c r="J22" s="41"/>
      <c r="K22" s="42">
        <f>F22-G22</f>
        <v>33000000</v>
      </c>
      <c r="L22" s="43">
        <v>0</v>
      </c>
      <c r="M22" s="28">
        <f t="shared" si="4"/>
        <v>0</v>
      </c>
      <c r="N22" s="34"/>
      <c r="Q22" s="53"/>
    </row>
    <row r="23" spans="1:17" x14ac:dyDescent="0.2">
      <c r="A23" s="29">
        <v>210102</v>
      </c>
      <c r="B23" s="30" t="s">
        <v>38</v>
      </c>
      <c r="C23" s="32">
        <f>+C24+C25+C26+C27</f>
        <v>9388653280</v>
      </c>
      <c r="D23" s="32">
        <f>+D24+D25+D26+D27</f>
        <v>0</v>
      </c>
      <c r="E23" s="32">
        <f>+E24+E25+E26+E27</f>
        <v>0</v>
      </c>
      <c r="F23" s="32">
        <f t="shared" ref="F23:K23" si="8">+F24+F25+F26+F27</f>
        <v>9388653280</v>
      </c>
      <c r="G23" s="31">
        <f t="shared" si="8"/>
        <v>3246151699</v>
      </c>
      <c r="H23" s="32">
        <f t="shared" si="8"/>
        <v>3032397031</v>
      </c>
      <c r="I23" s="32">
        <f>+I24+I25+I26+I27</f>
        <v>258759800</v>
      </c>
      <c r="J23" s="32">
        <f t="shared" si="8"/>
        <v>139483080</v>
      </c>
      <c r="K23" s="33">
        <f t="shared" si="8"/>
        <v>6142501581</v>
      </c>
      <c r="L23" s="27">
        <f t="shared" si="2"/>
        <v>0.34575264440908188</v>
      </c>
      <c r="M23" s="28">
        <f t="shared" si="4"/>
        <v>0.34575264440908188</v>
      </c>
    </row>
    <row r="24" spans="1:17" x14ac:dyDescent="0.2">
      <c r="A24" s="35">
        <v>21010201</v>
      </c>
      <c r="B24" s="36" t="s">
        <v>39</v>
      </c>
      <c r="C24" s="37">
        <f>[1]enero2020!$C$51</f>
        <v>2088653280</v>
      </c>
      <c r="D24" s="38"/>
      <c r="E24" s="38"/>
      <c r="F24" s="38">
        <f>C24+D24-E24</f>
        <v>2088653280</v>
      </c>
      <c r="G24" s="40">
        <f>[1]enero2020!$J$53</f>
        <v>139483080</v>
      </c>
      <c r="H24" s="41">
        <f>[1]enero2020!$J$51</f>
        <v>139483080</v>
      </c>
      <c r="I24" s="41">
        <f>H24</f>
        <v>139483080</v>
      </c>
      <c r="J24" s="41">
        <f>I24</f>
        <v>139483080</v>
      </c>
      <c r="K24" s="42">
        <f>F24-G24</f>
        <v>1949170200</v>
      </c>
      <c r="L24" s="43">
        <f t="shared" si="2"/>
        <v>6.678134726123619E-2</v>
      </c>
      <c r="M24" s="28">
        <f t="shared" si="4"/>
        <v>6.678134726123619E-2</v>
      </c>
    </row>
    <row r="25" spans="1:17" ht="15.75" thickBot="1" x14ac:dyDescent="0.3">
      <c r="A25" s="35">
        <v>21010203</v>
      </c>
      <c r="B25" s="36" t="s">
        <v>40</v>
      </c>
      <c r="C25" s="37">
        <f>[1]enero2020!$C$22</f>
        <v>4200000000</v>
      </c>
      <c r="D25" s="39"/>
      <c r="E25" s="58"/>
      <c r="F25" s="38">
        <f>C25+D25-E25</f>
        <v>4200000000</v>
      </c>
      <c r="G25" s="40">
        <f>[1]enero2020!$D$22+[1]enero2020!$H$22+[1]enero2020!$I$22</f>
        <v>1800245919</v>
      </c>
      <c r="H25" s="41">
        <f>[1]enero2020!$H$22+[1]enero2020!$I$22</f>
        <v>1657891255</v>
      </c>
      <c r="I25" s="41">
        <f>[1]enero2020!$I$22</f>
        <v>61685291</v>
      </c>
      <c r="J25" s="41">
        <v>0</v>
      </c>
      <c r="K25" s="42">
        <f>F25-G25</f>
        <v>2399754081</v>
      </c>
      <c r="L25" s="43">
        <f t="shared" si="2"/>
        <v>0.42862998071428571</v>
      </c>
      <c r="M25" s="28">
        <f t="shared" si="4"/>
        <v>0.42862998071428571</v>
      </c>
    </row>
    <row r="26" spans="1:17" x14ac:dyDescent="0.2">
      <c r="A26" s="35">
        <v>21010207</v>
      </c>
      <c r="B26" s="36" t="s">
        <v>41</v>
      </c>
      <c r="C26" s="37">
        <v>0</v>
      </c>
      <c r="D26" s="38"/>
      <c r="E26" s="38"/>
      <c r="F26" s="38">
        <f>C26+D26-E26</f>
        <v>0</v>
      </c>
      <c r="G26" s="40"/>
      <c r="H26" s="41"/>
      <c r="I26" s="41"/>
      <c r="J26" s="41"/>
      <c r="K26" s="42">
        <f>F26-G26</f>
        <v>0</v>
      </c>
      <c r="L26" s="43">
        <v>0</v>
      </c>
      <c r="M26" s="28" t="e">
        <f t="shared" si="4"/>
        <v>#DIV/0!</v>
      </c>
      <c r="O26" s="44"/>
    </row>
    <row r="27" spans="1:17" x14ac:dyDescent="0.2">
      <c r="A27" s="35">
        <v>21010209</v>
      </c>
      <c r="B27" s="36" t="s">
        <v>42</v>
      </c>
      <c r="C27" s="37">
        <f>[1]enero2020!$C$23</f>
        <v>3100000000</v>
      </c>
      <c r="D27" s="38"/>
      <c r="E27" s="38"/>
      <c r="F27" s="38">
        <f>C27+D27-E27</f>
        <v>3100000000</v>
      </c>
      <c r="G27" s="40">
        <f>[1]enero2020!$D$23+[1]enero2020!$H$23+[1]enero2020!$I$23</f>
        <v>1306422700</v>
      </c>
      <c r="H27" s="41">
        <f>[1]enero2020!$H$23+[1]enero2020!$I$23</f>
        <v>1235022696</v>
      </c>
      <c r="I27" s="41">
        <f>[1]enero2020!$I$23</f>
        <v>57591429</v>
      </c>
      <c r="J27" s="41">
        <v>0</v>
      </c>
      <c r="K27" s="42">
        <f>F27-G27</f>
        <v>1793577300</v>
      </c>
      <c r="L27" s="43">
        <f t="shared" si="2"/>
        <v>0.42142667741935486</v>
      </c>
      <c r="M27" s="28">
        <f t="shared" si="4"/>
        <v>0.42142667741935486</v>
      </c>
    </row>
    <row r="28" spans="1:17" x14ac:dyDescent="0.2">
      <c r="A28" s="29">
        <v>210103</v>
      </c>
      <c r="B28" s="30" t="s">
        <v>43</v>
      </c>
      <c r="C28" s="31">
        <f>+C29+C44</f>
        <v>2340441122</v>
      </c>
      <c r="D28" s="32">
        <f t="shared" ref="D28:K28" si="9">+D29+D44</f>
        <v>0</v>
      </c>
      <c r="E28" s="32">
        <f t="shared" si="9"/>
        <v>0</v>
      </c>
      <c r="F28" s="32">
        <f t="shared" si="9"/>
        <v>2340441122</v>
      </c>
      <c r="G28" s="31">
        <f t="shared" si="9"/>
        <v>558813401</v>
      </c>
      <c r="H28" s="32">
        <f t="shared" si="9"/>
        <v>558813401</v>
      </c>
      <c r="I28" s="32">
        <f>+I29+I44</f>
        <v>558813401</v>
      </c>
      <c r="J28" s="32">
        <f>+J29+J44</f>
        <v>433071057</v>
      </c>
      <c r="K28" s="32">
        <f t="shared" si="9"/>
        <v>1781627721</v>
      </c>
      <c r="L28" s="27">
        <f t="shared" si="2"/>
        <v>0.23876413542181815</v>
      </c>
      <c r="M28" s="28">
        <f t="shared" si="4"/>
        <v>0.23876413542181815</v>
      </c>
      <c r="P28" s="34"/>
    </row>
    <row r="29" spans="1:17" x14ac:dyDescent="0.2">
      <c r="A29" s="35">
        <v>21010301</v>
      </c>
      <c r="B29" s="30" t="s">
        <v>44</v>
      </c>
      <c r="C29" s="31">
        <f t="shared" ref="C29:K29" si="10">+C30</f>
        <v>715472478</v>
      </c>
      <c r="D29" s="32">
        <f>+D30</f>
        <v>0</v>
      </c>
      <c r="E29" s="32">
        <f>+E30</f>
        <v>0</v>
      </c>
      <c r="F29" s="32">
        <f t="shared" si="10"/>
        <v>715472478</v>
      </c>
      <c r="G29" s="31">
        <f t="shared" si="10"/>
        <v>51819624</v>
      </c>
      <c r="H29" s="32">
        <f t="shared" si="10"/>
        <v>51819624</v>
      </c>
      <c r="I29" s="32">
        <f t="shared" si="10"/>
        <v>51819624</v>
      </c>
      <c r="J29" s="32">
        <f t="shared" si="10"/>
        <v>0</v>
      </c>
      <c r="K29" s="33">
        <f t="shared" si="10"/>
        <v>663652854</v>
      </c>
      <c r="L29" s="27">
        <f t="shared" si="2"/>
        <v>7.2427138140735023E-2</v>
      </c>
      <c r="M29" s="28">
        <f t="shared" si="4"/>
        <v>7.2427138140735023E-2</v>
      </c>
      <c r="P29" s="34"/>
    </row>
    <row r="30" spans="1:17" x14ac:dyDescent="0.2">
      <c r="A30" s="35">
        <v>2101030101</v>
      </c>
      <c r="B30" s="30" t="s">
        <v>45</v>
      </c>
      <c r="C30" s="31">
        <f t="shared" ref="C30:J30" si="11">+C32+C34+C36+C38+C39</f>
        <v>715472478</v>
      </c>
      <c r="D30" s="32">
        <f>+D32+D34+D36+D38+D39</f>
        <v>0</v>
      </c>
      <c r="E30" s="32">
        <f>+E32+E34+E36+E38+E39</f>
        <v>0</v>
      </c>
      <c r="F30" s="32">
        <f t="shared" si="11"/>
        <v>715472478</v>
      </c>
      <c r="G30" s="31">
        <f t="shared" si="11"/>
        <v>51819624</v>
      </c>
      <c r="H30" s="32">
        <f t="shared" si="11"/>
        <v>51819624</v>
      </c>
      <c r="I30" s="32">
        <f>+I32+I34+I36+I38+I39</f>
        <v>51819624</v>
      </c>
      <c r="J30" s="32">
        <f t="shared" si="11"/>
        <v>0</v>
      </c>
      <c r="K30" s="33">
        <f>+K32+K34+K36+K38+K39</f>
        <v>663652854</v>
      </c>
      <c r="L30" s="27">
        <f t="shared" si="2"/>
        <v>7.2427138140735023E-2</v>
      </c>
      <c r="M30" s="28">
        <f t="shared" si="4"/>
        <v>7.2427138140735023E-2</v>
      </c>
      <c r="O30" s="34">
        <f>F29-K29</f>
        <v>51819624</v>
      </c>
      <c r="P30" s="34"/>
    </row>
    <row r="31" spans="1:17" x14ac:dyDescent="0.2">
      <c r="A31" s="59">
        <v>210103010101</v>
      </c>
      <c r="B31" s="30" t="s">
        <v>46</v>
      </c>
      <c r="C31" s="31">
        <f t="shared" ref="C31:J31" si="12">+C32</f>
        <v>0</v>
      </c>
      <c r="D31" s="32">
        <f>+D32</f>
        <v>0</v>
      </c>
      <c r="E31" s="32">
        <f>+E32</f>
        <v>0</v>
      </c>
      <c r="F31" s="32">
        <f t="shared" si="12"/>
        <v>0</v>
      </c>
      <c r="G31" s="31">
        <f t="shared" si="12"/>
        <v>0</v>
      </c>
      <c r="H31" s="32">
        <f t="shared" si="12"/>
        <v>0</v>
      </c>
      <c r="I31" s="32">
        <f t="shared" si="12"/>
        <v>0</v>
      </c>
      <c r="J31" s="32">
        <f t="shared" si="12"/>
        <v>0</v>
      </c>
      <c r="K31" s="33">
        <f>+K32</f>
        <v>0</v>
      </c>
      <c r="L31" s="27" t="e">
        <f t="shared" si="2"/>
        <v>#DIV/0!</v>
      </c>
      <c r="M31" s="28" t="e">
        <f t="shared" si="4"/>
        <v>#DIV/0!</v>
      </c>
      <c r="P31" s="34"/>
    </row>
    <row r="32" spans="1:17" x14ac:dyDescent="0.2">
      <c r="A32" s="59">
        <v>21010301010101</v>
      </c>
      <c r="B32" s="36" t="s">
        <v>47</v>
      </c>
      <c r="C32" s="37">
        <v>0</v>
      </c>
      <c r="D32" s="38">
        <v>0</v>
      </c>
      <c r="E32" s="38">
        <v>0</v>
      </c>
      <c r="F32" s="38">
        <f>C32</f>
        <v>0</v>
      </c>
      <c r="G32" s="40">
        <v>0</v>
      </c>
      <c r="H32" s="41">
        <f>+G32</f>
        <v>0</v>
      </c>
      <c r="I32" s="41">
        <f>+H32</f>
        <v>0</v>
      </c>
      <c r="J32" s="41">
        <f>+H32</f>
        <v>0</v>
      </c>
      <c r="K32" s="41"/>
      <c r="L32" s="38">
        <f>+J32</f>
        <v>0</v>
      </c>
      <c r="M32" s="28" t="e">
        <f t="shared" si="4"/>
        <v>#DIV/0!</v>
      </c>
    </row>
    <row r="33" spans="1:15" x14ac:dyDescent="0.2">
      <c r="A33" s="59">
        <v>210103010103</v>
      </c>
      <c r="B33" s="30" t="s">
        <v>48</v>
      </c>
      <c r="C33" s="31">
        <f t="shared" ref="C33:K33" si="13">+C34</f>
        <v>346500000</v>
      </c>
      <c r="D33" s="32">
        <f>+D34</f>
        <v>0</v>
      </c>
      <c r="E33" s="32">
        <f>+E34</f>
        <v>0</v>
      </c>
      <c r="F33" s="31">
        <f t="shared" si="13"/>
        <v>346500000</v>
      </c>
      <c r="G33" s="31">
        <f t="shared" si="13"/>
        <v>24824124</v>
      </c>
      <c r="H33" s="32">
        <f t="shared" si="13"/>
        <v>24824124</v>
      </c>
      <c r="I33" s="32">
        <f t="shared" si="13"/>
        <v>24824124</v>
      </c>
      <c r="J33" s="32">
        <f t="shared" si="13"/>
        <v>0</v>
      </c>
      <c r="K33" s="33">
        <f t="shared" si="13"/>
        <v>321675876</v>
      </c>
      <c r="L33" s="27">
        <f t="shared" si="2"/>
        <v>7.1642493506493501E-2</v>
      </c>
      <c r="M33" s="28">
        <f t="shared" si="4"/>
        <v>7.1642493506493501E-2</v>
      </c>
      <c r="N33" s="44"/>
    </row>
    <row r="34" spans="1:15" ht="15" x14ac:dyDescent="0.25">
      <c r="A34" s="60" t="s">
        <v>49</v>
      </c>
      <c r="B34" s="51" t="s">
        <v>50</v>
      </c>
      <c r="C34" s="37">
        <f>[1]enero2020!$C$24</f>
        <v>346500000</v>
      </c>
      <c r="D34" s="38"/>
      <c r="E34" s="38"/>
      <c r="F34" s="37">
        <f>C34+D34-E34</f>
        <v>346500000</v>
      </c>
      <c r="G34" s="40">
        <f>[1]enero2020!$I$24</f>
        <v>24824124</v>
      </c>
      <c r="H34" s="41">
        <f>G34</f>
        <v>24824124</v>
      </c>
      <c r="I34" s="41">
        <f>H34</f>
        <v>24824124</v>
      </c>
      <c r="J34" s="41">
        <v>0</v>
      </c>
      <c r="K34" s="42">
        <f>F34-G34</f>
        <v>321675876</v>
      </c>
      <c r="L34" s="43">
        <f t="shared" si="2"/>
        <v>7.1642493506493501E-2</v>
      </c>
      <c r="M34" s="28">
        <f t="shared" si="4"/>
        <v>7.1642493506493501E-2</v>
      </c>
      <c r="N34" s="44"/>
    </row>
    <row r="35" spans="1:15" x14ac:dyDescent="0.2">
      <c r="A35" s="59">
        <v>210103010105</v>
      </c>
      <c r="B35" s="30" t="s">
        <v>51</v>
      </c>
      <c r="C35" s="32">
        <f t="shared" ref="C35:K35" si="14">+C36</f>
        <v>0</v>
      </c>
      <c r="D35" s="32">
        <f>+D36</f>
        <v>0</v>
      </c>
      <c r="E35" s="32">
        <f>+E36</f>
        <v>0</v>
      </c>
      <c r="F35" s="31">
        <f t="shared" si="14"/>
        <v>0</v>
      </c>
      <c r="G35" s="31">
        <f t="shared" si="14"/>
        <v>0</v>
      </c>
      <c r="H35" s="32">
        <f t="shared" si="14"/>
        <v>0</v>
      </c>
      <c r="I35" s="32">
        <f t="shared" si="14"/>
        <v>0</v>
      </c>
      <c r="J35" s="32">
        <f t="shared" si="14"/>
        <v>0</v>
      </c>
      <c r="K35" s="33">
        <f t="shared" si="14"/>
        <v>0</v>
      </c>
      <c r="L35" s="27" t="e">
        <f t="shared" si="2"/>
        <v>#DIV/0!</v>
      </c>
      <c r="M35" s="28" t="e">
        <f t="shared" si="4"/>
        <v>#DIV/0!</v>
      </c>
      <c r="N35" s="44"/>
    </row>
    <row r="36" spans="1:15" ht="15" x14ac:dyDescent="0.25">
      <c r="A36" s="59">
        <v>21010301010503</v>
      </c>
      <c r="B36" s="51" t="s">
        <v>52</v>
      </c>
      <c r="C36" s="61">
        <v>0</v>
      </c>
      <c r="D36" s="38"/>
      <c r="E36" s="38"/>
      <c r="F36" s="37">
        <f>C36+D36-E36</f>
        <v>0</v>
      </c>
      <c r="G36" s="40">
        <v>0</v>
      </c>
      <c r="H36" s="41">
        <f>G36</f>
        <v>0</v>
      </c>
      <c r="I36" s="41">
        <f>H36</f>
        <v>0</v>
      </c>
      <c r="J36" s="41"/>
      <c r="K36" s="42">
        <f>F36-G36</f>
        <v>0</v>
      </c>
      <c r="L36" s="43" t="e">
        <f t="shared" si="2"/>
        <v>#DIV/0!</v>
      </c>
      <c r="M36" s="28" t="e">
        <f t="shared" si="4"/>
        <v>#DIV/0!</v>
      </c>
      <c r="N36" s="44"/>
    </row>
    <row r="37" spans="1:15" x14ac:dyDescent="0.2">
      <c r="A37" s="59"/>
      <c r="B37" s="30" t="s">
        <v>53</v>
      </c>
      <c r="C37" s="31">
        <f t="shared" ref="C37:K37" si="15">+C38</f>
        <v>44000000</v>
      </c>
      <c r="D37" s="32">
        <f>+D38</f>
        <v>0</v>
      </c>
      <c r="E37" s="32">
        <f>+E38</f>
        <v>0</v>
      </c>
      <c r="F37" s="32">
        <f t="shared" si="15"/>
        <v>44000000</v>
      </c>
      <c r="G37" s="31">
        <f t="shared" si="15"/>
        <v>3244300</v>
      </c>
      <c r="H37" s="32">
        <f t="shared" si="15"/>
        <v>3244300</v>
      </c>
      <c r="I37" s="32">
        <f t="shared" si="15"/>
        <v>3244300</v>
      </c>
      <c r="J37" s="32">
        <f t="shared" si="15"/>
        <v>0</v>
      </c>
      <c r="K37" s="33">
        <f t="shared" si="15"/>
        <v>40755700</v>
      </c>
      <c r="L37" s="43"/>
      <c r="M37" s="28">
        <f t="shared" si="4"/>
        <v>7.3734090909090916E-2</v>
      </c>
      <c r="N37" s="44"/>
    </row>
    <row r="38" spans="1:15" ht="15" x14ac:dyDescent="0.25">
      <c r="A38" s="59"/>
      <c r="B38" s="51" t="s">
        <v>54</v>
      </c>
      <c r="C38" s="37">
        <f>[1]enero2020!$C$25</f>
        <v>44000000</v>
      </c>
      <c r="D38" s="47"/>
      <c r="E38" s="47"/>
      <c r="F38" s="38">
        <f>C38+D38-E38</f>
        <v>44000000</v>
      </c>
      <c r="G38" s="37">
        <f>[1]enero2020!$I$25</f>
        <v>3244300</v>
      </c>
      <c r="H38" s="38">
        <f>G38</f>
        <v>3244300</v>
      </c>
      <c r="I38" s="38">
        <f>H38</f>
        <v>3244300</v>
      </c>
      <c r="J38" s="38">
        <v>0</v>
      </c>
      <c r="K38" s="42">
        <f>F38-G38</f>
        <v>40755700</v>
      </c>
      <c r="L38" s="43"/>
      <c r="M38" s="28">
        <f t="shared" si="4"/>
        <v>7.3734090909090916E-2</v>
      </c>
      <c r="N38" s="44"/>
    </row>
    <row r="39" spans="1:15" x14ac:dyDescent="0.2">
      <c r="A39" s="62">
        <v>2101030103</v>
      </c>
      <c r="B39" s="30" t="s">
        <v>55</v>
      </c>
      <c r="C39" s="31">
        <f t="shared" ref="C39:K39" si="16">+C40+C41+C42+C43</f>
        <v>324972478</v>
      </c>
      <c r="D39" s="32">
        <f>+D40+D41+D42+D43</f>
        <v>0</v>
      </c>
      <c r="E39" s="32">
        <f>+E40+E41+E42+E43</f>
        <v>0</v>
      </c>
      <c r="F39" s="31">
        <f t="shared" si="16"/>
        <v>324972478</v>
      </c>
      <c r="G39" s="31">
        <f t="shared" si="16"/>
        <v>23751200</v>
      </c>
      <c r="H39" s="32">
        <f t="shared" si="16"/>
        <v>23751200</v>
      </c>
      <c r="I39" s="32">
        <f>+I40+I41+I42+I43</f>
        <v>23751200</v>
      </c>
      <c r="J39" s="32">
        <f t="shared" si="16"/>
        <v>0</v>
      </c>
      <c r="K39" s="33">
        <f t="shared" si="16"/>
        <v>301221278</v>
      </c>
      <c r="L39" s="27">
        <f t="shared" si="2"/>
        <v>7.3086804600111396E-2</v>
      </c>
      <c r="M39" s="28">
        <f t="shared" si="4"/>
        <v>7.3086804600111396E-2</v>
      </c>
    </row>
    <row r="40" spans="1:15" x14ac:dyDescent="0.2">
      <c r="A40" s="59">
        <v>210103010301</v>
      </c>
      <c r="B40" s="36" t="s">
        <v>56</v>
      </c>
      <c r="C40" s="37">
        <f>[1]enero2020!$C$26</f>
        <v>45320000</v>
      </c>
      <c r="D40" s="38"/>
      <c r="E40" s="38"/>
      <c r="F40" s="37">
        <f>C40+D40-E40</f>
        <v>45320000</v>
      </c>
      <c r="G40" s="40">
        <f>[1]enero2020!$I$26</f>
        <v>2379100</v>
      </c>
      <c r="H40" s="41">
        <f>G40</f>
        <v>2379100</v>
      </c>
      <c r="I40" s="41">
        <f>H40</f>
        <v>2379100</v>
      </c>
      <c r="J40" s="41">
        <v>0</v>
      </c>
      <c r="K40" s="42">
        <f>F40-G40</f>
        <v>42940900</v>
      </c>
      <c r="L40" s="43">
        <f t="shared" si="2"/>
        <v>5.2495586937334512E-2</v>
      </c>
      <c r="M40" s="28">
        <f t="shared" si="4"/>
        <v>5.2495586937334512E-2</v>
      </c>
    </row>
    <row r="41" spans="1:15" x14ac:dyDescent="0.2">
      <c r="A41" s="59">
        <v>210103010303</v>
      </c>
      <c r="B41" s="36" t="s">
        <v>57</v>
      </c>
      <c r="C41" s="37">
        <f>[1]enero2020!$C$27</f>
        <v>183700000</v>
      </c>
      <c r="D41" s="38"/>
      <c r="E41" s="38"/>
      <c r="F41" s="37">
        <f>C41+D41-E41</f>
        <v>183700000</v>
      </c>
      <c r="G41" s="40">
        <f>[1]enero2020!$I$27</f>
        <v>14240800</v>
      </c>
      <c r="H41" s="41">
        <f>G41</f>
        <v>14240800</v>
      </c>
      <c r="I41" s="41">
        <f>G41</f>
        <v>14240800</v>
      </c>
      <c r="J41" s="41">
        <v>0</v>
      </c>
      <c r="K41" s="42">
        <f>F41-G41</f>
        <v>169459200</v>
      </c>
      <c r="L41" s="43">
        <f t="shared" si="2"/>
        <v>7.7522046815459988E-2</v>
      </c>
      <c r="M41" s="28">
        <f t="shared" si="4"/>
        <v>7.7522046815459988E-2</v>
      </c>
      <c r="O41" s="44"/>
    </row>
    <row r="42" spans="1:15" x14ac:dyDescent="0.2">
      <c r="A42" s="59">
        <v>210103010305</v>
      </c>
      <c r="B42" s="36" t="s">
        <v>58</v>
      </c>
      <c r="C42" s="37">
        <f>[1]enero2020!$C$28</f>
        <v>33252478</v>
      </c>
      <c r="D42" s="38"/>
      <c r="E42" s="38"/>
      <c r="F42" s="37">
        <f>C42+D42-E42</f>
        <v>33252478</v>
      </c>
      <c r="G42" s="40">
        <f>[1]enero2020!$I$28</f>
        <v>2379100</v>
      </c>
      <c r="H42" s="41">
        <f>G42</f>
        <v>2379100</v>
      </c>
      <c r="I42" s="41">
        <f>G42</f>
        <v>2379100</v>
      </c>
      <c r="J42" s="41">
        <v>0</v>
      </c>
      <c r="K42" s="42">
        <f>F42-G42</f>
        <v>30873378</v>
      </c>
      <c r="L42" s="43">
        <f t="shared" si="2"/>
        <v>7.1546547598648133E-2</v>
      </c>
      <c r="M42" s="28">
        <f t="shared" si="4"/>
        <v>7.1546547598648133E-2</v>
      </c>
    </row>
    <row r="43" spans="1:15" ht="15" x14ac:dyDescent="0.25">
      <c r="A43" s="59">
        <v>210103010307</v>
      </c>
      <c r="B43" s="36" t="s">
        <v>59</v>
      </c>
      <c r="C43" s="37">
        <f>[1]enero2020!$C$29</f>
        <v>62700000</v>
      </c>
      <c r="D43" s="38"/>
      <c r="E43" s="38"/>
      <c r="F43" s="37">
        <f>C43+D43-E43</f>
        <v>62700000</v>
      </c>
      <c r="G43" s="48">
        <f>[1]enero2020!$I$29</f>
        <v>4752200</v>
      </c>
      <c r="H43" s="41">
        <f>G43</f>
        <v>4752200</v>
      </c>
      <c r="I43" s="41">
        <f>H43</f>
        <v>4752200</v>
      </c>
      <c r="J43" s="41">
        <v>0</v>
      </c>
      <c r="K43" s="42">
        <f>F43-G43</f>
        <v>57947800</v>
      </c>
      <c r="L43" s="43">
        <f t="shared" si="2"/>
        <v>7.5792663476874009E-2</v>
      </c>
      <c r="M43" s="28">
        <f t="shared" si="4"/>
        <v>7.5792663476874009E-2</v>
      </c>
    </row>
    <row r="44" spans="1:15" x14ac:dyDescent="0.2">
      <c r="A44" s="62">
        <v>21010303</v>
      </c>
      <c r="B44" s="30" t="s">
        <v>60</v>
      </c>
      <c r="C44" s="32">
        <f t="shared" ref="C44:K44" si="17">+C45</f>
        <v>1624968644</v>
      </c>
      <c r="D44" s="32">
        <f>+D45</f>
        <v>0</v>
      </c>
      <c r="E44" s="32">
        <f>+E45</f>
        <v>0</v>
      </c>
      <c r="F44" s="32">
        <f t="shared" si="17"/>
        <v>1624968644</v>
      </c>
      <c r="G44" s="31">
        <f t="shared" si="17"/>
        <v>506993777</v>
      </c>
      <c r="H44" s="32">
        <f t="shared" si="17"/>
        <v>506993777</v>
      </c>
      <c r="I44" s="32">
        <f t="shared" si="17"/>
        <v>506993777</v>
      </c>
      <c r="J44" s="32">
        <f t="shared" si="17"/>
        <v>433071057</v>
      </c>
      <c r="K44" s="33">
        <f t="shared" si="17"/>
        <v>1117974867</v>
      </c>
      <c r="L44" s="27">
        <f t="shared" si="2"/>
        <v>0.31200219085581321</v>
      </c>
      <c r="M44" s="28">
        <f t="shared" si="4"/>
        <v>0.31200219085581321</v>
      </c>
    </row>
    <row r="45" spans="1:15" x14ac:dyDescent="0.2">
      <c r="A45" s="59">
        <v>2101030301</v>
      </c>
      <c r="B45" s="30" t="s">
        <v>45</v>
      </c>
      <c r="C45" s="32">
        <f>+C46+C47+C48+C49+C50</f>
        <v>1624968644</v>
      </c>
      <c r="D45" s="32">
        <f>+D46+D47+D48+D49+D50</f>
        <v>0</v>
      </c>
      <c r="E45" s="32">
        <f>+E46+E47+E48+E49+E50</f>
        <v>0</v>
      </c>
      <c r="F45" s="32">
        <f t="shared" ref="F45:K45" si="18">+F46+F47+F48+F49+F50</f>
        <v>1624968644</v>
      </c>
      <c r="G45" s="31">
        <f t="shared" si="18"/>
        <v>506993777</v>
      </c>
      <c r="H45" s="32">
        <f t="shared" si="18"/>
        <v>506993777</v>
      </c>
      <c r="I45" s="32">
        <f>+I46+I47+I48+I49+I50</f>
        <v>506993777</v>
      </c>
      <c r="J45" s="32">
        <f t="shared" si="18"/>
        <v>433071057</v>
      </c>
      <c r="K45" s="33">
        <f t="shared" si="18"/>
        <v>1117974867</v>
      </c>
      <c r="L45" s="27">
        <f t="shared" si="2"/>
        <v>0.31200219085581321</v>
      </c>
      <c r="M45" s="28">
        <f t="shared" si="4"/>
        <v>0.31200219085581321</v>
      </c>
    </row>
    <row r="46" spans="1:15" ht="15" x14ac:dyDescent="0.25">
      <c r="A46" s="59">
        <v>210103030101</v>
      </c>
      <c r="B46" s="36" t="s">
        <v>61</v>
      </c>
      <c r="C46" s="37">
        <f>[1]enero2020!$C$30</f>
        <v>460000000</v>
      </c>
      <c r="D46" s="47"/>
      <c r="E46" s="47"/>
      <c r="F46" s="38">
        <f>C46+D46-E46</f>
        <v>460000000</v>
      </c>
      <c r="G46" s="40">
        <f>[1]enero2020!$J$30</f>
        <v>433071057</v>
      </c>
      <c r="H46" s="41">
        <f t="shared" ref="H46:I48" si="19">G46</f>
        <v>433071057</v>
      </c>
      <c r="I46" s="41">
        <f t="shared" si="19"/>
        <v>433071057</v>
      </c>
      <c r="J46" s="41">
        <f>I46</f>
        <v>433071057</v>
      </c>
      <c r="K46" s="42">
        <f>F46-G46</f>
        <v>26928943</v>
      </c>
      <c r="L46" s="43">
        <f t="shared" si="2"/>
        <v>0.94145881956521738</v>
      </c>
      <c r="M46" s="28">
        <f t="shared" si="4"/>
        <v>0.94145881956521738</v>
      </c>
    </row>
    <row r="47" spans="1:15" ht="15" x14ac:dyDescent="0.25">
      <c r="A47" s="59">
        <v>210103030103</v>
      </c>
      <c r="B47" s="36" t="s">
        <v>62</v>
      </c>
      <c r="C47" s="37">
        <f>[1]enero2020!$C$31</f>
        <v>402668644</v>
      </c>
      <c r="D47" s="47"/>
      <c r="E47" s="47"/>
      <c r="F47" s="38">
        <f>C47+D47-E47</f>
        <v>402668644</v>
      </c>
      <c r="G47" s="40">
        <f>[1]enero2020!$I$31</f>
        <v>21841748</v>
      </c>
      <c r="H47" s="41">
        <f t="shared" si="19"/>
        <v>21841748</v>
      </c>
      <c r="I47" s="41">
        <f t="shared" si="19"/>
        <v>21841748</v>
      </c>
      <c r="J47" s="41">
        <v>0</v>
      </c>
      <c r="K47" s="42">
        <f>F47-G47</f>
        <v>380826896</v>
      </c>
      <c r="L47" s="43">
        <f t="shared" si="2"/>
        <v>5.4242485292696395E-2</v>
      </c>
      <c r="M47" s="28">
        <f t="shared" si="4"/>
        <v>5.4242485292696395E-2</v>
      </c>
    </row>
    <row r="48" spans="1:15" ht="15" x14ac:dyDescent="0.25">
      <c r="A48" s="59">
        <v>210103030105</v>
      </c>
      <c r="B48" s="36" t="s">
        <v>63</v>
      </c>
      <c r="C48" s="37">
        <f>[1]enero2020!$C$32</f>
        <v>517000000</v>
      </c>
      <c r="D48" s="47"/>
      <c r="E48" s="47"/>
      <c r="F48" s="38">
        <f>C48+D48-E48</f>
        <v>517000000</v>
      </c>
      <c r="G48" s="40">
        <f>[1]enero2020!$I$32</f>
        <v>33093972</v>
      </c>
      <c r="H48" s="41">
        <f t="shared" si="19"/>
        <v>33093972</v>
      </c>
      <c r="I48" s="41">
        <f t="shared" si="19"/>
        <v>33093972</v>
      </c>
      <c r="J48" s="41"/>
      <c r="K48" s="42">
        <f>F48-G48</f>
        <v>483906028</v>
      </c>
      <c r="L48" s="43">
        <f t="shared" si="2"/>
        <v>6.4011551257253385E-2</v>
      </c>
      <c r="M48" s="28">
        <f t="shared" si="4"/>
        <v>6.4011551257253385E-2</v>
      </c>
    </row>
    <row r="49" spans="1:13" x14ac:dyDescent="0.2">
      <c r="A49" s="59">
        <v>210103030107</v>
      </c>
      <c r="B49" s="36" t="s">
        <v>64</v>
      </c>
      <c r="C49" s="37">
        <v>0</v>
      </c>
      <c r="D49" s="38"/>
      <c r="E49" s="38"/>
      <c r="F49" s="38">
        <f>C49+D49-E49</f>
        <v>0</v>
      </c>
      <c r="G49" s="40"/>
      <c r="H49" s="41"/>
      <c r="I49" s="41"/>
      <c r="J49" s="41"/>
      <c r="K49" s="42">
        <f>F49-G49</f>
        <v>0</v>
      </c>
      <c r="L49" s="43" t="e">
        <f t="shared" si="2"/>
        <v>#DIV/0!</v>
      </c>
      <c r="M49" s="28" t="e">
        <f t="shared" si="4"/>
        <v>#DIV/0!</v>
      </c>
    </row>
    <row r="50" spans="1:13" ht="15" x14ac:dyDescent="0.25">
      <c r="A50" s="59">
        <v>2101030303</v>
      </c>
      <c r="B50" s="30" t="s">
        <v>65</v>
      </c>
      <c r="C50" s="37">
        <f>[1]enero2020!$C$33</f>
        <v>245300000</v>
      </c>
      <c r="D50" s="47"/>
      <c r="E50" s="47"/>
      <c r="F50" s="38">
        <f>C50+D50-E50</f>
        <v>245300000</v>
      </c>
      <c r="G50" s="40">
        <f>[1]enero2020!$I$33</f>
        <v>18987000</v>
      </c>
      <c r="H50" s="41">
        <f>G50</f>
        <v>18987000</v>
      </c>
      <c r="I50" s="41">
        <f>H50</f>
        <v>18987000</v>
      </c>
      <c r="J50" s="41">
        <v>0</v>
      </c>
      <c r="K50" s="42">
        <f>F50-G50</f>
        <v>226313000</v>
      </c>
      <c r="L50" s="43">
        <f t="shared" si="2"/>
        <v>7.74031797798614E-2</v>
      </c>
      <c r="M50" s="28">
        <f t="shared" si="4"/>
        <v>7.74031797798614E-2</v>
      </c>
    </row>
    <row r="51" spans="1:13" x14ac:dyDescent="0.2">
      <c r="A51" s="62">
        <v>2102</v>
      </c>
      <c r="B51" s="30" t="s">
        <v>66</v>
      </c>
      <c r="C51" s="32">
        <f t="shared" ref="C51:K51" si="20">+C52+C58</f>
        <v>1150391777</v>
      </c>
      <c r="D51" s="32">
        <f t="shared" si="20"/>
        <v>0</v>
      </c>
      <c r="E51" s="32">
        <f t="shared" si="20"/>
        <v>0</v>
      </c>
      <c r="F51" s="32">
        <f t="shared" si="20"/>
        <v>1150391777</v>
      </c>
      <c r="G51" s="31">
        <f t="shared" si="20"/>
        <v>6653280</v>
      </c>
      <c r="H51" s="32">
        <f t="shared" si="20"/>
        <v>6653280</v>
      </c>
      <c r="I51" s="32">
        <f t="shared" si="20"/>
        <v>0</v>
      </c>
      <c r="J51" s="32">
        <f t="shared" si="20"/>
        <v>0</v>
      </c>
      <c r="K51" s="33">
        <f t="shared" si="20"/>
        <v>1143738497</v>
      </c>
      <c r="L51" s="27">
        <f t="shared" si="2"/>
        <v>5.7834905751416891E-3</v>
      </c>
      <c r="M51" s="28">
        <f t="shared" si="4"/>
        <v>5.7834905751416891E-3</v>
      </c>
    </row>
    <row r="52" spans="1:13" x14ac:dyDescent="0.2">
      <c r="A52" s="62">
        <v>210201</v>
      </c>
      <c r="B52" s="30" t="s">
        <v>67</v>
      </c>
      <c r="C52" s="32">
        <f t="shared" ref="C52:K52" si="21">+C53+C54+C57</f>
        <v>95128762</v>
      </c>
      <c r="D52" s="32">
        <f t="shared" si="21"/>
        <v>0</v>
      </c>
      <c r="E52" s="32">
        <f t="shared" si="21"/>
        <v>0</v>
      </c>
      <c r="F52" s="32">
        <f t="shared" si="21"/>
        <v>95128762</v>
      </c>
      <c r="G52" s="31">
        <f t="shared" si="21"/>
        <v>3394800</v>
      </c>
      <c r="H52" s="32">
        <f t="shared" si="21"/>
        <v>3394800</v>
      </c>
      <c r="I52" s="32">
        <f t="shared" si="21"/>
        <v>0</v>
      </c>
      <c r="J52" s="32">
        <f t="shared" si="21"/>
        <v>0</v>
      </c>
      <c r="K52" s="33">
        <f t="shared" si="21"/>
        <v>91733962</v>
      </c>
      <c r="L52" s="27">
        <f t="shared" si="2"/>
        <v>3.5686367914679683E-2</v>
      </c>
      <c r="M52" s="28">
        <f t="shared" si="4"/>
        <v>3.5686367914679683E-2</v>
      </c>
    </row>
    <row r="53" spans="1:13" x14ac:dyDescent="0.2">
      <c r="A53" s="59">
        <v>21020101</v>
      </c>
      <c r="B53" s="36" t="s">
        <v>68</v>
      </c>
      <c r="C53" s="37">
        <f>[1]enero2020!$C$34</f>
        <v>30000000</v>
      </c>
      <c r="D53" s="38"/>
      <c r="E53" s="38"/>
      <c r="F53" s="38">
        <f>C53+D53-E53</f>
        <v>30000000</v>
      </c>
      <c r="G53" s="40">
        <f>[1]enero2020!$I$34</f>
        <v>0</v>
      </c>
      <c r="H53" s="41"/>
      <c r="I53" s="41"/>
      <c r="J53" s="41"/>
      <c r="K53" s="42">
        <f>F53-G53</f>
        <v>30000000</v>
      </c>
      <c r="L53" s="43">
        <f t="shared" si="2"/>
        <v>0</v>
      </c>
      <c r="M53" s="28">
        <f t="shared" si="4"/>
        <v>0</v>
      </c>
    </row>
    <row r="54" spans="1:13" ht="15" x14ac:dyDescent="0.25">
      <c r="A54" s="59">
        <v>21020103</v>
      </c>
      <c r="B54" s="36" t="s">
        <v>69</v>
      </c>
      <c r="C54" s="37">
        <f>[1]enero2020!$C$35</f>
        <v>50000000</v>
      </c>
      <c r="D54" s="47"/>
      <c r="E54" s="47"/>
      <c r="F54" s="38">
        <f>C54+D54-E54</f>
        <v>50000000</v>
      </c>
      <c r="G54" s="40">
        <v>0</v>
      </c>
      <c r="H54" s="41"/>
      <c r="I54" s="41"/>
      <c r="J54" s="41"/>
      <c r="K54" s="42">
        <f>F54-G54</f>
        <v>50000000</v>
      </c>
      <c r="L54" s="43">
        <f t="shared" si="2"/>
        <v>0</v>
      </c>
      <c r="M54" s="28">
        <f t="shared" si="4"/>
        <v>0</v>
      </c>
    </row>
    <row r="55" spans="1:13" x14ac:dyDescent="0.2">
      <c r="A55" s="59">
        <v>21020105</v>
      </c>
      <c r="B55" s="36" t="s">
        <v>70</v>
      </c>
      <c r="C55" s="37">
        <v>0</v>
      </c>
      <c r="D55" s="38">
        <v>0</v>
      </c>
      <c r="E55" s="38"/>
      <c r="F55" s="38">
        <f>C55+D55-E55</f>
        <v>0</v>
      </c>
      <c r="G55" s="40">
        <v>0</v>
      </c>
      <c r="H55" s="41"/>
      <c r="I55" s="41"/>
      <c r="J55" s="41"/>
      <c r="K55" s="42">
        <f>F55-G55</f>
        <v>0</v>
      </c>
      <c r="L55" s="43">
        <v>0</v>
      </c>
      <c r="M55" s="28" t="e">
        <f t="shared" si="4"/>
        <v>#DIV/0!</v>
      </c>
    </row>
    <row r="56" spans="1:13" x14ac:dyDescent="0.2">
      <c r="A56" s="62">
        <v>21020198</v>
      </c>
      <c r="B56" s="30" t="s">
        <v>71</v>
      </c>
      <c r="C56" s="32">
        <f t="shared" ref="C56:K56" si="22">+C57</f>
        <v>15128762</v>
      </c>
      <c r="D56" s="32">
        <f>+D57</f>
        <v>0</v>
      </c>
      <c r="E56" s="32">
        <f>+E57</f>
        <v>0</v>
      </c>
      <c r="F56" s="32">
        <f t="shared" si="22"/>
        <v>15128762</v>
      </c>
      <c r="G56" s="31">
        <f t="shared" si="22"/>
        <v>3394800</v>
      </c>
      <c r="H56" s="32">
        <f t="shared" si="22"/>
        <v>3394800</v>
      </c>
      <c r="I56" s="32">
        <f t="shared" si="22"/>
        <v>0</v>
      </c>
      <c r="J56" s="32">
        <f t="shared" si="22"/>
        <v>0</v>
      </c>
      <c r="K56" s="33">
        <f t="shared" si="22"/>
        <v>11733962</v>
      </c>
      <c r="L56" s="27">
        <f t="shared" si="2"/>
        <v>0.22439377392545404</v>
      </c>
      <c r="M56" s="28">
        <f t="shared" si="4"/>
        <v>0.22439377392545404</v>
      </c>
    </row>
    <row r="57" spans="1:13" ht="15" x14ac:dyDescent="0.25">
      <c r="A57" s="59">
        <v>2102019801</v>
      </c>
      <c r="B57" s="36" t="s">
        <v>72</v>
      </c>
      <c r="C57" s="37">
        <f>[1]enero2020!$C$36</f>
        <v>15128762</v>
      </c>
      <c r="D57" s="38"/>
      <c r="E57" s="38"/>
      <c r="F57" s="38">
        <f>C57+D57-E57</f>
        <v>15128762</v>
      </c>
      <c r="G57" s="40">
        <f>[1]enero2020!$H$36</f>
        <v>3394800</v>
      </c>
      <c r="H57" s="63">
        <f>G57</f>
        <v>3394800</v>
      </c>
      <c r="I57" s="41">
        <v>0</v>
      </c>
      <c r="J57" s="41">
        <f>I57</f>
        <v>0</v>
      </c>
      <c r="K57" s="42">
        <f>F57-G57</f>
        <v>11733962</v>
      </c>
      <c r="L57" s="43">
        <f t="shared" si="2"/>
        <v>0.22439377392545404</v>
      </c>
      <c r="M57" s="28">
        <f t="shared" si="4"/>
        <v>0.22439377392545404</v>
      </c>
    </row>
    <row r="58" spans="1:13" x14ac:dyDescent="0.2">
      <c r="A58" s="62">
        <v>210202</v>
      </c>
      <c r="B58" s="30" t="s">
        <v>73</v>
      </c>
      <c r="C58" s="32">
        <f>+C59+C60+C61+C63+C64+C65+C70+C71+C62</f>
        <v>1055263015</v>
      </c>
      <c r="D58" s="32">
        <f>+D59+D60+D62+D63+D64+D65+D70+D71</f>
        <v>0</v>
      </c>
      <c r="E58" s="32">
        <f>+E59+E60+E62+E63+E64+E65+E70+E71+E61</f>
        <v>0</v>
      </c>
      <c r="F58" s="32">
        <f t="shared" ref="F58:K58" si="23">+F59+F60+F61+F63+F64+F65+F70+F71+F62</f>
        <v>1055263015</v>
      </c>
      <c r="G58" s="31">
        <f t="shared" si="23"/>
        <v>3258480</v>
      </c>
      <c r="H58" s="32">
        <f t="shared" si="23"/>
        <v>3258480</v>
      </c>
      <c r="I58" s="32">
        <f t="shared" si="23"/>
        <v>0</v>
      </c>
      <c r="J58" s="32">
        <f t="shared" si="23"/>
        <v>0</v>
      </c>
      <c r="K58" s="33">
        <f t="shared" si="23"/>
        <v>1052004535</v>
      </c>
      <c r="L58" s="27">
        <f t="shared" si="2"/>
        <v>3.0878368271060842E-3</v>
      </c>
      <c r="M58" s="28">
        <f t="shared" si="4"/>
        <v>3.0878368271060842E-3</v>
      </c>
    </row>
    <row r="59" spans="1:13" x14ac:dyDescent="0.2">
      <c r="A59" s="59">
        <v>21020201</v>
      </c>
      <c r="B59" s="36" t="s">
        <v>74</v>
      </c>
      <c r="C59" s="37">
        <f>[1]enero2020!$C$37</f>
        <v>100000000</v>
      </c>
      <c r="D59" s="38"/>
      <c r="E59" s="38"/>
      <c r="F59" s="38">
        <f t="shared" ref="F59:F64" si="24">C59+D59-E59</f>
        <v>100000000</v>
      </c>
      <c r="G59" s="40">
        <v>0</v>
      </c>
      <c r="H59" s="41">
        <f>G59</f>
        <v>0</v>
      </c>
      <c r="I59" s="41"/>
      <c r="J59" s="41"/>
      <c r="K59" s="42">
        <f t="shared" ref="K59:K64" si="25">F59-G59</f>
        <v>100000000</v>
      </c>
      <c r="L59" s="43">
        <f t="shared" si="2"/>
        <v>0</v>
      </c>
      <c r="M59" s="28">
        <f t="shared" si="4"/>
        <v>0</v>
      </c>
    </row>
    <row r="60" spans="1:13" ht="15" x14ac:dyDescent="0.25">
      <c r="A60" s="59">
        <v>21020203</v>
      </c>
      <c r="B60" s="36" t="s">
        <v>75</v>
      </c>
      <c r="C60" s="37">
        <f>[1]enero2020!$C$38</f>
        <v>28000000</v>
      </c>
      <c r="D60" s="47"/>
      <c r="E60" s="47"/>
      <c r="F60" s="38">
        <f t="shared" si="24"/>
        <v>28000000</v>
      </c>
      <c r="G60" s="40">
        <v>0</v>
      </c>
      <c r="H60" s="41">
        <v>0</v>
      </c>
      <c r="I60" s="41">
        <v>0</v>
      </c>
      <c r="J60" s="41"/>
      <c r="K60" s="42">
        <f t="shared" si="25"/>
        <v>28000000</v>
      </c>
      <c r="L60" s="43">
        <f t="shared" si="2"/>
        <v>0</v>
      </c>
      <c r="M60" s="28">
        <f t="shared" si="4"/>
        <v>0</v>
      </c>
    </row>
    <row r="61" spans="1:13" ht="15" x14ac:dyDescent="0.25">
      <c r="A61" s="59">
        <v>21020207</v>
      </c>
      <c r="B61" s="36" t="s">
        <v>76</v>
      </c>
      <c r="C61" s="37">
        <v>0</v>
      </c>
      <c r="D61" s="47"/>
      <c r="E61" s="47"/>
      <c r="F61" s="38">
        <f t="shared" si="24"/>
        <v>0</v>
      </c>
      <c r="G61" s="40">
        <v>0</v>
      </c>
      <c r="H61" s="41"/>
      <c r="I61" s="41"/>
      <c r="J61" s="41"/>
      <c r="K61" s="42">
        <f t="shared" si="25"/>
        <v>0</v>
      </c>
      <c r="L61" s="43" t="e">
        <f t="shared" si="2"/>
        <v>#DIV/0!</v>
      </c>
      <c r="M61" s="28" t="e">
        <f t="shared" si="4"/>
        <v>#DIV/0!</v>
      </c>
    </row>
    <row r="62" spans="1:13" x14ac:dyDescent="0.2">
      <c r="A62" s="59"/>
      <c r="B62" s="64" t="s">
        <v>77</v>
      </c>
      <c r="C62" s="37">
        <f>[1]enero2020!$C$39</f>
        <v>6000000</v>
      </c>
      <c r="D62" s="38"/>
      <c r="E62" s="38"/>
      <c r="F62" s="38">
        <f t="shared" si="24"/>
        <v>6000000</v>
      </c>
      <c r="G62" s="40">
        <v>0</v>
      </c>
      <c r="H62" s="41"/>
      <c r="I62" s="41"/>
      <c r="J62" s="41"/>
      <c r="K62" s="42">
        <f t="shared" si="25"/>
        <v>6000000</v>
      </c>
      <c r="L62" s="43"/>
      <c r="M62" s="28">
        <f t="shared" si="4"/>
        <v>0</v>
      </c>
    </row>
    <row r="63" spans="1:13" x14ac:dyDescent="0.2">
      <c r="A63" s="59">
        <v>21020211</v>
      </c>
      <c r="B63" s="36" t="s">
        <v>78</v>
      </c>
      <c r="C63" s="37">
        <f>[1]enero2020!$C$40</f>
        <v>70000000</v>
      </c>
      <c r="D63" s="38"/>
      <c r="E63" s="38"/>
      <c r="F63" s="38">
        <f t="shared" si="24"/>
        <v>70000000</v>
      </c>
      <c r="G63" s="40">
        <v>0</v>
      </c>
      <c r="H63" s="41">
        <v>0</v>
      </c>
      <c r="I63" s="41"/>
      <c r="J63" s="41"/>
      <c r="K63" s="42">
        <f t="shared" si="25"/>
        <v>70000000</v>
      </c>
      <c r="L63" s="43">
        <f t="shared" si="2"/>
        <v>0</v>
      </c>
      <c r="M63" s="28">
        <f t="shared" si="4"/>
        <v>0</v>
      </c>
    </row>
    <row r="64" spans="1:13" x14ac:dyDescent="0.2">
      <c r="A64" s="59">
        <v>21020213</v>
      </c>
      <c r="B64" s="36" t="s">
        <v>79</v>
      </c>
      <c r="C64" s="37">
        <f>[1]enero2020!$C$41</f>
        <v>35000000</v>
      </c>
      <c r="D64" s="38"/>
      <c r="E64" s="38"/>
      <c r="F64" s="38">
        <f t="shared" si="24"/>
        <v>35000000</v>
      </c>
      <c r="G64" s="40">
        <v>0</v>
      </c>
      <c r="H64" s="41"/>
      <c r="I64" s="41"/>
      <c r="J64" s="41"/>
      <c r="K64" s="42">
        <f t="shared" si="25"/>
        <v>35000000</v>
      </c>
      <c r="L64" s="43">
        <f t="shared" si="2"/>
        <v>0</v>
      </c>
      <c r="M64" s="28">
        <f t="shared" si="4"/>
        <v>0</v>
      </c>
    </row>
    <row r="65" spans="1:16" x14ac:dyDescent="0.2">
      <c r="A65" s="62">
        <v>21020215</v>
      </c>
      <c r="B65" s="30" t="s">
        <v>80</v>
      </c>
      <c r="C65" s="32">
        <f>+C66+C68+C69+C67</f>
        <v>205131355</v>
      </c>
      <c r="D65" s="32">
        <f>+D67+D68+D69+D66</f>
        <v>0</v>
      </c>
      <c r="E65" s="32">
        <f>+E67+E68+E69+E66</f>
        <v>0</v>
      </c>
      <c r="F65" s="32">
        <f t="shared" ref="F65:K65" si="26">+F66+F68+F69+F67</f>
        <v>205131355</v>
      </c>
      <c r="G65" s="31">
        <f t="shared" si="26"/>
        <v>2546400</v>
      </c>
      <c r="H65" s="32">
        <f>+H66+H68+H69+H67</f>
        <v>2546400</v>
      </c>
      <c r="I65" s="32">
        <f>+I66+I68+I69+I67</f>
        <v>0</v>
      </c>
      <c r="J65" s="32">
        <f>+J66+J68+J69+J67</f>
        <v>0</v>
      </c>
      <c r="K65" s="33">
        <f t="shared" si="26"/>
        <v>202584955</v>
      </c>
      <c r="L65" s="27">
        <f t="shared" si="2"/>
        <v>1.2413509382804984E-2</v>
      </c>
      <c r="M65" s="28">
        <f t="shared" si="4"/>
        <v>1.2413509382804984E-2</v>
      </c>
    </row>
    <row r="66" spans="1:16" x14ac:dyDescent="0.2">
      <c r="A66" s="59">
        <v>2102021502</v>
      </c>
      <c r="B66" s="36" t="s">
        <v>81</v>
      </c>
      <c r="C66" s="37">
        <f>[1]enero2020!$C$43</f>
        <v>90000000</v>
      </c>
      <c r="D66" s="65"/>
      <c r="E66" s="65"/>
      <c r="F66" s="38">
        <f>C66+D66-E66</f>
        <v>90000000</v>
      </c>
      <c r="G66" s="40">
        <v>0</v>
      </c>
      <c r="H66" s="41">
        <v>0</v>
      </c>
      <c r="I66" s="41"/>
      <c r="J66" s="41"/>
      <c r="K66" s="42">
        <f>F66-G66</f>
        <v>90000000</v>
      </c>
      <c r="L66" s="43">
        <f t="shared" si="2"/>
        <v>0</v>
      </c>
      <c r="M66" s="28">
        <f t="shared" si="4"/>
        <v>0</v>
      </c>
    </row>
    <row r="67" spans="1:16" x14ac:dyDescent="0.2">
      <c r="A67" s="59"/>
      <c r="B67" s="64" t="s">
        <v>82</v>
      </c>
      <c r="C67" s="37">
        <f>[1]enero2020!$C$42</f>
        <v>15131355</v>
      </c>
      <c r="D67" s="38"/>
      <c r="E67" s="38"/>
      <c r="F67" s="38">
        <f>C67+D67-E67</f>
        <v>15131355</v>
      </c>
      <c r="G67" s="40">
        <f>[1]enero2020!$H$42</f>
        <v>2546400</v>
      </c>
      <c r="H67" s="41">
        <f>G67</f>
        <v>2546400</v>
      </c>
      <c r="I67" s="41">
        <v>0</v>
      </c>
      <c r="J67" s="41">
        <f>I67</f>
        <v>0</v>
      </c>
      <c r="K67" s="42">
        <f>F67-G67</f>
        <v>12584955</v>
      </c>
      <c r="L67" s="43"/>
      <c r="M67" s="28">
        <f t="shared" si="4"/>
        <v>0.16828631672444405</v>
      </c>
    </row>
    <row r="68" spans="1:16" x14ac:dyDescent="0.2">
      <c r="A68" s="59">
        <v>2102021503</v>
      </c>
      <c r="B68" s="36" t="s">
        <v>83</v>
      </c>
      <c r="C68" s="37">
        <f>[1]enero2020!$C$44</f>
        <v>100000000</v>
      </c>
      <c r="D68" s="38"/>
      <c r="E68" s="38"/>
      <c r="F68" s="38">
        <f>C68+D68-E68</f>
        <v>100000000</v>
      </c>
      <c r="G68" s="40">
        <v>0</v>
      </c>
      <c r="H68" s="41"/>
      <c r="I68" s="41"/>
      <c r="J68" s="41"/>
      <c r="K68" s="42">
        <f>F68-G68</f>
        <v>100000000</v>
      </c>
      <c r="L68" s="43">
        <f t="shared" si="2"/>
        <v>0</v>
      </c>
      <c r="M68" s="28">
        <f t="shared" si="4"/>
        <v>0</v>
      </c>
    </row>
    <row r="69" spans="1:16" x14ac:dyDescent="0.2">
      <c r="A69" s="59">
        <v>2102021504</v>
      </c>
      <c r="B69" s="36" t="s">
        <v>84</v>
      </c>
      <c r="C69" s="37">
        <v>0</v>
      </c>
      <c r="D69" s="38"/>
      <c r="E69" s="38"/>
      <c r="F69" s="38">
        <f>C69+D69-E69</f>
        <v>0</v>
      </c>
      <c r="G69" s="40">
        <f>'[2]enero '!$G$45</f>
        <v>0</v>
      </c>
      <c r="H69" s="41"/>
      <c r="I69" s="41"/>
      <c r="J69" s="41"/>
      <c r="K69" s="42">
        <f>F69-G69</f>
        <v>0</v>
      </c>
      <c r="L69" s="43" t="e">
        <f t="shared" si="2"/>
        <v>#DIV/0!</v>
      </c>
      <c r="M69" s="28" t="e">
        <f t="shared" si="4"/>
        <v>#DIV/0!</v>
      </c>
    </row>
    <row r="70" spans="1:16" x14ac:dyDescent="0.2">
      <c r="A70" s="59">
        <v>21020227</v>
      </c>
      <c r="B70" s="36" t="s">
        <v>85</v>
      </c>
      <c r="C70" s="37">
        <f>[1]enero2020!$C$45</f>
        <v>470000000</v>
      </c>
      <c r="D70" s="38"/>
      <c r="E70" s="38"/>
      <c r="F70" s="38">
        <f>C70+D70-E70</f>
        <v>470000000</v>
      </c>
      <c r="G70" s="40">
        <v>0</v>
      </c>
      <c r="H70" s="41">
        <f>G70</f>
        <v>0</v>
      </c>
      <c r="I70" s="41"/>
      <c r="J70" s="41"/>
      <c r="K70" s="42">
        <f>F70-G70</f>
        <v>470000000</v>
      </c>
      <c r="L70" s="43">
        <f t="shared" si="2"/>
        <v>0</v>
      </c>
      <c r="M70" s="28">
        <f t="shared" si="4"/>
        <v>0</v>
      </c>
      <c r="O70" s="66">
        <f>'[3]acuerdo colectivo2019'!$C$158</f>
        <v>0</v>
      </c>
      <c r="P70" s="66">
        <f>K70-O70</f>
        <v>470000000</v>
      </c>
    </row>
    <row r="71" spans="1:16" x14ac:dyDescent="0.2">
      <c r="A71" s="62">
        <v>21020298</v>
      </c>
      <c r="B71" s="30" t="s">
        <v>86</v>
      </c>
      <c r="C71" s="32">
        <f>+C72+C73+C74+C77+C75</f>
        <v>141131660</v>
      </c>
      <c r="D71" s="32">
        <f>+D72+D73+D74+D77+D76</f>
        <v>0</v>
      </c>
      <c r="E71" s="32">
        <f>+E72+E73+E74+E77+E76</f>
        <v>0</v>
      </c>
      <c r="F71" s="32">
        <f>+F72+F73+F74+F77+F76</f>
        <v>141131660</v>
      </c>
      <c r="G71" s="31">
        <f>+G72+G73+G74+G77+G75</f>
        <v>712080</v>
      </c>
      <c r="H71" s="32">
        <f>+H72+H73+H74+H77</f>
        <v>712080</v>
      </c>
      <c r="I71" s="32">
        <f>+I72+I73+I74+I77</f>
        <v>0</v>
      </c>
      <c r="J71" s="32">
        <f>+J72+J73+J74+J77</f>
        <v>0</v>
      </c>
      <c r="K71" s="33">
        <f>+K72+K73+K74+K77+K76</f>
        <v>140419580</v>
      </c>
      <c r="L71" s="27">
        <f t="shared" si="2"/>
        <v>5.0455014842169365E-3</v>
      </c>
      <c r="M71" s="28">
        <f t="shared" si="4"/>
        <v>5.0455014842169365E-3</v>
      </c>
    </row>
    <row r="72" spans="1:16" ht="15" x14ac:dyDescent="0.25">
      <c r="A72" s="59">
        <v>2102029802</v>
      </c>
      <c r="B72" s="36" t="s">
        <v>87</v>
      </c>
      <c r="C72" s="37">
        <f>[1]enero2020!$C$46</f>
        <v>100000000</v>
      </c>
      <c r="D72" s="47"/>
      <c r="E72" s="47"/>
      <c r="F72" s="38">
        <f>C72+D72-E72</f>
        <v>100000000</v>
      </c>
      <c r="G72" s="40">
        <v>0</v>
      </c>
      <c r="H72" s="41">
        <f>G72</f>
        <v>0</v>
      </c>
      <c r="I72" s="41"/>
      <c r="J72" s="41"/>
      <c r="K72" s="42">
        <f>F72-G72</f>
        <v>100000000</v>
      </c>
      <c r="L72" s="43">
        <f t="shared" si="2"/>
        <v>0</v>
      </c>
      <c r="M72" s="28">
        <f t="shared" si="4"/>
        <v>0</v>
      </c>
    </row>
    <row r="73" spans="1:16" x14ac:dyDescent="0.2">
      <c r="A73" s="59">
        <v>2102029803</v>
      </c>
      <c r="B73" s="36" t="s">
        <v>88</v>
      </c>
      <c r="C73" s="37">
        <f>[1]enero2020!$C$47</f>
        <v>11000000</v>
      </c>
      <c r="D73" s="38"/>
      <c r="E73" s="38"/>
      <c r="F73" s="38">
        <f>C73+D73-E73</f>
        <v>11000000</v>
      </c>
      <c r="G73" s="40">
        <v>0</v>
      </c>
      <c r="H73" s="41"/>
      <c r="I73" s="41"/>
      <c r="J73" s="67"/>
      <c r="K73" s="42">
        <f>F73-G73</f>
        <v>11000000</v>
      </c>
      <c r="L73" s="43">
        <f t="shared" si="2"/>
        <v>0</v>
      </c>
      <c r="M73" s="28">
        <f t="shared" ref="M73:M82" si="27">+G73*100%/F73</f>
        <v>0</v>
      </c>
    </row>
    <row r="74" spans="1:16" x14ac:dyDescent="0.2">
      <c r="A74" s="59">
        <v>2102029808</v>
      </c>
      <c r="B74" s="36" t="s">
        <v>89</v>
      </c>
      <c r="C74" s="37">
        <f>[1]enero2020!$C$48</f>
        <v>11000000</v>
      </c>
      <c r="D74" s="38"/>
      <c r="E74" s="38"/>
      <c r="F74" s="38">
        <f>C74+D74-E74</f>
        <v>11000000</v>
      </c>
      <c r="G74" s="40">
        <f>'[2]enero '!$F$48</f>
        <v>0</v>
      </c>
      <c r="H74" s="41">
        <v>0</v>
      </c>
      <c r="I74" s="41">
        <v>0</v>
      </c>
      <c r="J74" s="41">
        <v>0</v>
      </c>
      <c r="K74" s="42">
        <f>F74-G74</f>
        <v>11000000</v>
      </c>
      <c r="L74" s="43">
        <f>+(G74*100%)/F74</f>
        <v>0</v>
      </c>
      <c r="M74" s="28">
        <f t="shared" si="27"/>
        <v>0</v>
      </c>
    </row>
    <row r="75" spans="1:16" x14ac:dyDescent="0.2">
      <c r="A75" s="59"/>
      <c r="B75" s="30" t="s">
        <v>90</v>
      </c>
      <c r="C75" s="32">
        <f>C76</f>
        <v>4000000</v>
      </c>
      <c r="D75" s="38"/>
      <c r="E75" s="32">
        <f t="shared" ref="E75:J75" si="28">E76</f>
        <v>0</v>
      </c>
      <c r="F75" s="32">
        <f t="shared" si="28"/>
        <v>4000000</v>
      </c>
      <c r="G75" s="31">
        <f t="shared" si="28"/>
        <v>0</v>
      </c>
      <c r="H75" s="32">
        <f t="shared" si="28"/>
        <v>0</v>
      </c>
      <c r="I75" s="32">
        <f t="shared" si="28"/>
        <v>0</v>
      </c>
      <c r="J75" s="32">
        <f t="shared" si="28"/>
        <v>0</v>
      </c>
      <c r="K75" s="33">
        <f>K76</f>
        <v>4000000</v>
      </c>
      <c r="L75" s="43"/>
      <c r="M75" s="28">
        <f t="shared" si="27"/>
        <v>0</v>
      </c>
    </row>
    <row r="76" spans="1:16" x14ac:dyDescent="0.2">
      <c r="A76" s="59"/>
      <c r="B76" s="64" t="s">
        <v>90</v>
      </c>
      <c r="C76" s="37">
        <f>[1]enero2020!$C$50</f>
        <v>4000000</v>
      </c>
      <c r="D76" s="38"/>
      <c r="E76" s="38"/>
      <c r="F76" s="38">
        <f>C76+D76-E76</f>
        <v>4000000</v>
      </c>
      <c r="G76" s="40">
        <f>'[2]enero '!$G$48</f>
        <v>0</v>
      </c>
      <c r="H76" s="41">
        <v>0</v>
      </c>
      <c r="I76" s="41">
        <v>0</v>
      </c>
      <c r="J76" s="41">
        <v>0</v>
      </c>
      <c r="K76" s="42">
        <f>F76-G76</f>
        <v>4000000</v>
      </c>
      <c r="L76" s="43"/>
      <c r="M76" s="28">
        <f t="shared" si="27"/>
        <v>0</v>
      </c>
    </row>
    <row r="77" spans="1:16" ht="15" x14ac:dyDescent="0.25">
      <c r="A77" s="59">
        <v>2102029809</v>
      </c>
      <c r="B77" s="36" t="s">
        <v>91</v>
      </c>
      <c r="C77" s="37">
        <f>[1]enero2020!$C$49</f>
        <v>15131660</v>
      </c>
      <c r="D77" s="38"/>
      <c r="E77" s="58"/>
      <c r="F77" s="38">
        <f>C77+D77-E77</f>
        <v>15131660</v>
      </c>
      <c r="G77" s="40">
        <f>[1]enero2020!$H$49</f>
        <v>712080</v>
      </c>
      <c r="H77" s="41">
        <f>G77</f>
        <v>712080</v>
      </c>
      <c r="I77" s="41">
        <v>0</v>
      </c>
      <c r="J77" s="41">
        <f>I77</f>
        <v>0</v>
      </c>
      <c r="K77" s="42">
        <f>F77-G77</f>
        <v>14419580</v>
      </c>
      <c r="L77" s="43">
        <f>+(G77*100%)/F77</f>
        <v>4.7058947927722403E-2</v>
      </c>
      <c r="M77" s="28">
        <f t="shared" si="27"/>
        <v>4.7058947927722403E-2</v>
      </c>
    </row>
    <row r="78" spans="1:16" x14ac:dyDescent="0.2">
      <c r="A78" s="62"/>
      <c r="B78" s="30"/>
      <c r="C78" s="32"/>
      <c r="D78" s="32"/>
      <c r="E78" s="32"/>
      <c r="F78" s="32"/>
      <c r="G78" s="31"/>
      <c r="H78" s="32"/>
      <c r="I78" s="32"/>
      <c r="J78" s="32"/>
      <c r="K78" s="68"/>
      <c r="L78" s="27" t="e">
        <f>+(G78*100%)/F78</f>
        <v>#DIV/0!</v>
      </c>
      <c r="M78" s="28" t="e">
        <f t="shared" si="27"/>
        <v>#DIV/0!</v>
      </c>
    </row>
    <row r="79" spans="1:16" x14ac:dyDescent="0.2">
      <c r="A79" s="59"/>
      <c r="B79" s="36"/>
      <c r="C79" s="38"/>
      <c r="D79" s="38"/>
      <c r="E79" s="38"/>
      <c r="F79" s="38"/>
      <c r="G79" s="40"/>
      <c r="H79" s="41"/>
      <c r="I79" s="41"/>
      <c r="J79" s="41"/>
      <c r="K79" s="69"/>
      <c r="L79" s="43" t="e">
        <f>+(G79*100%)/F79</f>
        <v>#DIV/0!</v>
      </c>
      <c r="M79" s="28" t="e">
        <f t="shared" si="27"/>
        <v>#DIV/0!</v>
      </c>
    </row>
    <row r="80" spans="1:16" x14ac:dyDescent="0.2">
      <c r="A80" s="35"/>
      <c r="B80" s="36"/>
      <c r="C80" s="38"/>
      <c r="D80" s="38"/>
      <c r="E80" s="38"/>
      <c r="F80" s="38"/>
      <c r="G80" s="40"/>
      <c r="H80" s="41"/>
      <c r="I80" s="41"/>
      <c r="J80" s="41"/>
      <c r="K80" s="69"/>
      <c r="L80" s="43" t="e">
        <f>+(G80*100%)/F80</f>
        <v>#DIV/0!</v>
      </c>
      <c r="M80" s="28" t="e">
        <f t="shared" si="27"/>
        <v>#DIV/0!</v>
      </c>
    </row>
    <row r="81" spans="1:13" x14ac:dyDescent="0.2">
      <c r="A81" s="35"/>
      <c r="B81" s="36"/>
      <c r="C81" s="38"/>
      <c r="D81" s="38"/>
      <c r="E81" s="38"/>
      <c r="F81" s="38"/>
      <c r="G81" s="40"/>
      <c r="H81" s="41"/>
      <c r="I81" s="41"/>
      <c r="J81" s="41"/>
      <c r="K81" s="69"/>
      <c r="L81" s="43">
        <v>0</v>
      </c>
      <c r="M81" s="28" t="e">
        <f t="shared" si="27"/>
        <v>#DIV/0!</v>
      </c>
    </row>
    <row r="82" spans="1:13" ht="13.5" thickBot="1" x14ac:dyDescent="0.25">
      <c r="A82" s="70"/>
      <c r="B82" s="71"/>
      <c r="C82" s="72"/>
      <c r="D82" s="72"/>
      <c r="E82" s="72"/>
      <c r="F82" s="38"/>
      <c r="G82" s="73"/>
      <c r="H82" s="74"/>
      <c r="I82" s="74"/>
      <c r="J82" s="74"/>
      <c r="K82" s="69"/>
      <c r="L82" s="75" t="e">
        <f>+(G82*100%)/F82</f>
        <v>#DIV/0!</v>
      </c>
      <c r="M82" s="28" t="e">
        <f t="shared" si="27"/>
        <v>#DIV/0!</v>
      </c>
    </row>
    <row r="83" spans="1:13" ht="13.5" thickBot="1" x14ac:dyDescent="0.25">
      <c r="A83" s="76"/>
      <c r="B83" s="77" t="s">
        <v>92</v>
      </c>
      <c r="C83" s="78">
        <f>+C4+C78</f>
        <v>19619902545</v>
      </c>
      <c r="D83" s="79">
        <f t="shared" ref="D83:K83" si="29">+D4+D78</f>
        <v>0</v>
      </c>
      <c r="E83" s="79">
        <f t="shared" si="29"/>
        <v>0</v>
      </c>
      <c r="F83" s="78">
        <f>+F4+F78</f>
        <v>19619902545</v>
      </c>
      <c r="G83" s="79">
        <f t="shared" si="29"/>
        <v>4726038562</v>
      </c>
      <c r="H83" s="79">
        <f t="shared" si="29"/>
        <v>4142145893</v>
      </c>
      <c r="I83" s="79">
        <f>+I4+I78</f>
        <v>1361855382</v>
      </c>
      <c r="J83" s="79">
        <f t="shared" si="29"/>
        <v>624040766</v>
      </c>
      <c r="K83" s="80">
        <f t="shared" si="29"/>
        <v>14893863983</v>
      </c>
      <c r="L83" s="81">
        <f>+(G83*100%)/F83</f>
        <v>0.24087981839667186</v>
      </c>
      <c r="M83" s="82">
        <f>+G83*100%/F83</f>
        <v>0.24087981839667186</v>
      </c>
    </row>
    <row r="84" spans="1:13" x14ac:dyDescent="0.2">
      <c r="A84" s="83"/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5"/>
      <c r="M84" s="86"/>
    </row>
    <row r="85" spans="1:13" x14ac:dyDescent="0.2">
      <c r="A85" s="83"/>
      <c r="B85" s="83"/>
      <c r="C85" s="84"/>
      <c r="D85" s="84"/>
      <c r="E85" s="84"/>
      <c r="F85" s="84"/>
      <c r="G85" s="84">
        <f>[1]enero2020!$D$3+[1]enero2020!$H$3+[1]enero2020!$I$3+[1]enero2020!$J$3</f>
        <v>4726038562</v>
      </c>
      <c r="H85" s="84">
        <f>[1]enero2020!$H$3+[1]enero2020!$I$3+[1]enero2020!$J$3</f>
        <v>4142145893</v>
      </c>
      <c r="I85" s="84">
        <f>[1]enero2020!$I$3+[1]enero2020!$J$3</f>
        <v>1361855382</v>
      </c>
      <c r="J85" s="84">
        <f>[1]enero2020!$J$3</f>
        <v>624040766</v>
      </c>
      <c r="K85" s="84">
        <f>[1]enero2020!$L$3</f>
        <v>14893863983</v>
      </c>
      <c r="L85" s="85"/>
      <c r="M85" s="86"/>
    </row>
    <row r="86" spans="1:13" x14ac:dyDescent="0.2">
      <c r="A86" s="87"/>
      <c r="B86" s="44"/>
      <c r="C86" s="44"/>
      <c r="D86" s="44"/>
      <c r="E86" s="44"/>
      <c r="G86" s="34">
        <f>G83-G85</f>
        <v>0</v>
      </c>
      <c r="H86" s="34">
        <f>H83-H85</f>
        <v>0</v>
      </c>
      <c r="I86" s="34">
        <f>I83-I85</f>
        <v>0</v>
      </c>
      <c r="J86" s="34">
        <f>J83-J85</f>
        <v>0</v>
      </c>
      <c r="K86" s="88">
        <f>K85-K83</f>
        <v>0</v>
      </c>
    </row>
    <row r="87" spans="1:13" ht="12.75" customHeight="1" x14ac:dyDescent="0.25">
      <c r="A87" s="87"/>
      <c r="C87" s="89" t="s">
        <v>93</v>
      </c>
      <c r="D87" s="89"/>
      <c r="E87" s="89"/>
      <c r="F87" s="90"/>
      <c r="G87" s="91"/>
      <c r="H87" s="91"/>
      <c r="I87" s="34"/>
      <c r="J87" s="34"/>
      <c r="K87" s="66"/>
    </row>
    <row r="88" spans="1:13" ht="15.75" hidden="1" x14ac:dyDescent="0.25">
      <c r="A88" s="87"/>
      <c r="C88" s="92"/>
      <c r="D88" s="93"/>
      <c r="E88" s="94"/>
      <c r="F88" s="95"/>
      <c r="G88" s="96"/>
      <c r="H88" s="97"/>
      <c r="I88" s="63" t="s">
        <v>1</v>
      </c>
      <c r="J88" s="34"/>
    </row>
    <row r="89" spans="1:13" ht="15.75" x14ac:dyDescent="0.25">
      <c r="A89" s="87"/>
      <c r="C89" s="98"/>
      <c r="D89" s="99"/>
      <c r="E89" s="100"/>
      <c r="F89" s="101" t="s">
        <v>94</v>
      </c>
      <c r="G89" s="101" t="s">
        <v>95</v>
      </c>
      <c r="H89" s="102" t="s">
        <v>96</v>
      </c>
      <c r="I89" s="103" t="s">
        <v>18</v>
      </c>
    </row>
    <row r="90" spans="1:13" ht="15.75" x14ac:dyDescent="0.25">
      <c r="A90" s="87"/>
      <c r="C90" s="104" t="s">
        <v>22</v>
      </c>
      <c r="D90" s="105"/>
      <c r="E90" s="106"/>
      <c r="F90" s="107">
        <f>C7</f>
        <v>9080857488</v>
      </c>
      <c r="G90" s="108">
        <f>H7</f>
        <v>1103095582</v>
      </c>
      <c r="H90" s="96">
        <f>K7</f>
        <v>7607623905</v>
      </c>
      <c r="I90" s="109"/>
      <c r="J90" s="34"/>
      <c r="K90" s="110"/>
      <c r="M90" s="66">
        <f>K90-J90</f>
        <v>0</v>
      </c>
    </row>
    <row r="91" spans="1:13" ht="15.75" x14ac:dyDescent="0.25">
      <c r="A91" s="87"/>
      <c r="C91" s="104" t="s">
        <v>38</v>
      </c>
      <c r="D91" s="105"/>
      <c r="E91" s="106"/>
      <c r="F91" s="107">
        <f>F92+F93</f>
        <v>7300000000</v>
      </c>
      <c r="G91" s="108">
        <f>G92+G93</f>
        <v>2892913951</v>
      </c>
      <c r="H91" s="108">
        <f>K25+K27</f>
        <v>4193331381</v>
      </c>
      <c r="I91" s="111"/>
      <c r="J91" s="112"/>
      <c r="K91" s="34"/>
      <c r="M91" s="66"/>
    </row>
    <row r="92" spans="1:13" ht="15" x14ac:dyDescent="0.2">
      <c r="A92" s="87"/>
      <c r="C92" s="98" t="s">
        <v>40</v>
      </c>
      <c r="D92" s="99"/>
      <c r="E92" s="100"/>
      <c r="F92" s="113">
        <f>C25</f>
        <v>4200000000</v>
      </c>
      <c r="G92" s="114">
        <f>H25</f>
        <v>1657891255</v>
      </c>
      <c r="H92" s="114">
        <f>K25</f>
        <v>2399754081</v>
      </c>
      <c r="I92" s="109"/>
      <c r="J92" s="34"/>
      <c r="K92" s="112"/>
      <c r="M92" s="112"/>
    </row>
    <row r="93" spans="1:13" ht="15" x14ac:dyDescent="0.2">
      <c r="C93" s="98" t="s">
        <v>97</v>
      </c>
      <c r="D93" s="99"/>
      <c r="E93" s="100"/>
      <c r="F93" s="113">
        <f>C27</f>
        <v>3100000000</v>
      </c>
      <c r="G93" s="114">
        <f>H27</f>
        <v>1235022696</v>
      </c>
      <c r="H93" s="114">
        <f>K27</f>
        <v>1793577300</v>
      </c>
      <c r="I93" s="109"/>
      <c r="J93" s="115"/>
      <c r="K93" s="34"/>
      <c r="M93" s="66"/>
    </row>
    <row r="94" spans="1:13" ht="15.75" x14ac:dyDescent="0.25">
      <c r="C94" s="116" t="s">
        <v>98</v>
      </c>
      <c r="D94" s="117"/>
      <c r="E94" s="100"/>
      <c r="F94" s="108">
        <f>C51</f>
        <v>1150391777</v>
      </c>
      <c r="G94" s="108">
        <f>H51</f>
        <v>6653280</v>
      </c>
      <c r="H94" s="107">
        <f>K51</f>
        <v>1143738497</v>
      </c>
      <c r="I94" s="118"/>
      <c r="K94" s="66"/>
    </row>
    <row r="95" spans="1:13" ht="15.75" x14ac:dyDescent="0.25">
      <c r="C95" s="116" t="s">
        <v>99</v>
      </c>
      <c r="D95" s="117"/>
      <c r="E95" s="100"/>
      <c r="F95" s="108">
        <f>F90+F91+F94</f>
        <v>17531249265</v>
      </c>
      <c r="G95" s="108">
        <f>G90+G91+G94</f>
        <v>4002662813</v>
      </c>
      <c r="H95" s="107">
        <f>H90+H91+H94</f>
        <v>12944693783</v>
      </c>
      <c r="I95" s="118"/>
      <c r="J95" s="44"/>
      <c r="K95" s="66"/>
    </row>
    <row r="96" spans="1:13" ht="15.75" x14ac:dyDescent="0.25">
      <c r="C96" s="116" t="s">
        <v>100</v>
      </c>
      <c r="D96" s="117"/>
      <c r="E96" s="119"/>
      <c r="F96" s="113">
        <f>C24</f>
        <v>2088653280</v>
      </c>
      <c r="G96" s="114">
        <f>H24</f>
        <v>139483080</v>
      </c>
      <c r="H96" s="113">
        <f>K24</f>
        <v>1949170200</v>
      </c>
      <c r="I96" s="109"/>
      <c r="K96" s="34"/>
    </row>
    <row r="97" spans="3:11" ht="15.75" x14ac:dyDescent="0.25">
      <c r="C97" s="120" t="s">
        <v>101</v>
      </c>
      <c r="D97" s="121"/>
      <c r="E97" s="122"/>
      <c r="F97" s="123">
        <f>F90+F91+F94+F96</f>
        <v>19619902545</v>
      </c>
      <c r="G97" s="124">
        <f>G90+G91+G94+G96</f>
        <v>4142145893</v>
      </c>
      <c r="H97" s="125">
        <f>H90+H91+H94+H96</f>
        <v>14893863983</v>
      </c>
      <c r="I97" s="126">
        <f>M83</f>
        <v>0.24087981839667186</v>
      </c>
      <c r="K97" s="66"/>
    </row>
    <row r="98" spans="3:11" ht="15" x14ac:dyDescent="0.2">
      <c r="C98" s="127"/>
      <c r="D98" s="99"/>
      <c r="E98" s="99"/>
      <c r="F98" s="99"/>
      <c r="G98" s="99"/>
      <c r="H98" s="99"/>
    </row>
    <row r="99" spans="3:11" ht="15" x14ac:dyDescent="0.2">
      <c r="C99" s="128" t="s">
        <v>102</v>
      </c>
      <c r="D99" s="99"/>
      <c r="E99" s="99"/>
      <c r="F99" s="99"/>
      <c r="G99" s="99"/>
      <c r="H99" s="99"/>
    </row>
    <row r="100" spans="3:11" ht="15.75" x14ac:dyDescent="0.25">
      <c r="C100" s="129" t="s">
        <v>103</v>
      </c>
      <c r="D100" s="129"/>
      <c r="E100" s="129"/>
      <c r="F100" s="89">
        <v>12337274619</v>
      </c>
      <c r="G100" s="89">
        <f>F100-F96</f>
        <v>10248621339</v>
      </c>
      <c r="H100" s="129" t="s">
        <v>104</v>
      </c>
    </row>
    <row r="101" spans="3:11" ht="15.75" x14ac:dyDescent="0.25">
      <c r="C101" s="117" t="s">
        <v>105</v>
      </c>
      <c r="F101" s="34">
        <v>613067272000</v>
      </c>
      <c r="G101" s="130">
        <v>1.5</v>
      </c>
      <c r="H101" s="112">
        <f>F101*G101%</f>
        <v>9196009080</v>
      </c>
      <c r="I101" s="130" t="s">
        <v>106</v>
      </c>
    </row>
    <row r="102" spans="3:11" ht="15" x14ac:dyDescent="0.25">
      <c r="F102" s="112">
        <v>25374417764</v>
      </c>
      <c r="G102" s="66">
        <f>F102*G101%</f>
        <v>380616266.45999998</v>
      </c>
      <c r="H102" s="66">
        <f>F102*G101%</f>
        <v>380616266.45999998</v>
      </c>
      <c r="I102" s="130" t="s">
        <v>107</v>
      </c>
    </row>
    <row r="103" spans="3:11" x14ac:dyDescent="0.2">
      <c r="F103" s="34">
        <f>F97-F96</f>
        <v>17531249265</v>
      </c>
    </row>
    <row r="104" spans="3:11" ht="15" x14ac:dyDescent="0.25">
      <c r="F104" s="130" t="s">
        <v>108</v>
      </c>
      <c r="G104" s="112">
        <v>2183361471</v>
      </c>
      <c r="H104" s="66">
        <f>G104-H102</f>
        <v>1802745204.54</v>
      </c>
      <c r="I104" s="131" t="s">
        <v>109</v>
      </c>
      <c r="J104" s="131"/>
    </row>
    <row r="105" spans="3:11" x14ac:dyDescent="0.2">
      <c r="E105" s="132" t="s">
        <v>110</v>
      </c>
      <c r="F105" s="44">
        <f>F100-F96</f>
        <v>10248621339</v>
      </c>
      <c r="H105" s="66"/>
      <c r="I105" s="131" t="s">
        <v>111</v>
      </c>
      <c r="J105" s="131"/>
    </row>
    <row r="106" spans="3:11" x14ac:dyDescent="0.2">
      <c r="C106" s="44">
        <f>C25+C27</f>
        <v>7300000000</v>
      </c>
      <c r="I106" s="131" t="s">
        <v>112</v>
      </c>
      <c r="J106" s="131"/>
    </row>
    <row r="107" spans="3:11" ht="15" x14ac:dyDescent="0.25">
      <c r="C107" s="110">
        <v>1900000000</v>
      </c>
      <c r="I107" s="131"/>
      <c r="J107" s="131"/>
    </row>
    <row r="108" spans="3:11" ht="15" x14ac:dyDescent="0.25">
      <c r="C108" s="66">
        <f>C106-C107</f>
        <v>5400000000</v>
      </c>
      <c r="D108" s="133" t="s">
        <v>113</v>
      </c>
    </row>
    <row r="109" spans="3:11" x14ac:dyDescent="0.2">
      <c r="E109" s="44">
        <f>C70</f>
        <v>470000000</v>
      </c>
    </row>
    <row r="110" spans="3:11" x14ac:dyDescent="0.2">
      <c r="E110" s="88">
        <v>209000000</v>
      </c>
    </row>
    <row r="111" spans="3:11" x14ac:dyDescent="0.2">
      <c r="E111" s="134">
        <f>E109-E110</f>
        <v>261000000</v>
      </c>
    </row>
    <row r="112" spans="3:11" ht="18" x14ac:dyDescent="0.25">
      <c r="C112" s="135" t="s">
        <v>114</v>
      </c>
      <c r="D112" s="135"/>
      <c r="E112" s="135"/>
      <c r="F112" s="135"/>
    </row>
    <row r="113" spans="3:10" ht="25.5" customHeight="1" x14ac:dyDescent="0.25">
      <c r="C113" s="136" t="s">
        <v>115</v>
      </c>
      <c r="D113" s="136"/>
      <c r="E113" s="136" t="s">
        <v>116</v>
      </c>
      <c r="F113" s="136" t="s">
        <v>117</v>
      </c>
      <c r="G113" s="136" t="s">
        <v>118</v>
      </c>
    </row>
    <row r="114" spans="3:10" ht="26.25" customHeight="1" x14ac:dyDescent="0.25">
      <c r="C114" s="136" t="s">
        <v>40</v>
      </c>
      <c r="D114" s="136"/>
      <c r="E114" s="137">
        <v>1076760918</v>
      </c>
      <c r="F114" s="137">
        <v>761619541</v>
      </c>
      <c r="G114" s="138">
        <f>E114+F114</f>
        <v>1838380459</v>
      </c>
      <c r="H114" s="44">
        <f>C25</f>
        <v>4200000000</v>
      </c>
      <c r="I114" s="66">
        <f>H114-G114</f>
        <v>2361619541</v>
      </c>
    </row>
    <row r="115" spans="3:10" ht="28.5" customHeight="1" x14ac:dyDescent="0.25">
      <c r="C115" s="136" t="s">
        <v>42</v>
      </c>
      <c r="D115" s="136"/>
      <c r="E115" s="137">
        <v>900000000</v>
      </c>
      <c r="F115" s="138">
        <v>522090541</v>
      </c>
      <c r="G115" s="138">
        <f>E115+F115</f>
        <v>1422090541</v>
      </c>
      <c r="H115" s="44">
        <f>C27</f>
        <v>3100000000</v>
      </c>
      <c r="I115" s="66">
        <f>E114+I114</f>
        <v>3438380459</v>
      </c>
      <c r="J115" s="66">
        <f>G115-H115</f>
        <v>-1677909459</v>
      </c>
    </row>
    <row r="116" spans="3:10" ht="18" x14ac:dyDescent="0.25">
      <c r="C116" s="136" t="s">
        <v>119</v>
      </c>
      <c r="D116" s="136"/>
      <c r="E116" s="139">
        <f>SUM(E114:E115)</f>
        <v>1976760918</v>
      </c>
      <c r="F116" s="139">
        <f>SUM(F114:F115)</f>
        <v>1283710082</v>
      </c>
      <c r="G116" s="138">
        <f>SUM(G114:G115)</f>
        <v>3260471000</v>
      </c>
      <c r="H116" s="66">
        <f>G115-H115</f>
        <v>-1677909459</v>
      </c>
      <c r="J116" s="66">
        <f>F115-J115</f>
        <v>2200000000</v>
      </c>
    </row>
    <row r="117" spans="3:10" ht="18" x14ac:dyDescent="0.25">
      <c r="C117" s="140"/>
      <c r="E117" s="141"/>
    </row>
    <row r="118" spans="3:10" x14ac:dyDescent="0.2">
      <c r="H118" s="66">
        <f>F114-H116</f>
        <v>2439529000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ENERO2020</vt:lpstr>
      <vt:lpstr>FEBRERO2020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consejo23</dc:creator>
  <cp:lastModifiedBy>consejo23</cp:lastModifiedBy>
  <dcterms:created xsi:type="dcterms:W3CDTF">2020-03-10T20:15:56Z</dcterms:created>
  <dcterms:modified xsi:type="dcterms:W3CDTF">2020-03-10T20:16:52Z</dcterms:modified>
</cp:coreProperties>
</file>