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17715" windowHeight="8505" activeTab="3"/>
  </bookViews>
  <sheets>
    <sheet name="ABRIL2020" sheetId="1" r:id="rId1"/>
    <sheet name="MAYO2020" sheetId="2" r:id="rId2"/>
    <sheet name="GRAFICOS abril " sheetId="3" r:id="rId3"/>
    <sheet name="graficomayo2020" sheetId="4" r:id="rId4"/>
  </sheets>
  <externalReferences>
    <externalReference r:id="rId5"/>
    <externalReference r:id="rId6"/>
    <externalReference r:id="rId7"/>
    <externalReference r:id="rId8"/>
  </externalReferences>
  <calcPr calcId="125725"/>
</workbook>
</file>

<file path=xl/calcChain.xml><?xml version="1.0" encoding="utf-8"?>
<calcChain xmlns="http://schemas.openxmlformats.org/spreadsheetml/2006/main">
  <c r="C6" i="3"/>
  <c r="C3"/>
  <c r="C4"/>
  <c r="B4"/>
  <c r="B3"/>
  <c r="C6" i="4"/>
  <c r="C16" s="1"/>
  <c r="C4"/>
  <c r="B4"/>
  <c r="C3"/>
  <c r="C5" s="1"/>
  <c r="B16" s="1"/>
  <c r="B3"/>
  <c r="B5" s="1"/>
  <c r="A16" s="1"/>
  <c r="C16" i="3"/>
  <c r="C5"/>
  <c r="B16" s="1"/>
  <c r="B5"/>
  <c r="A16" s="1"/>
  <c r="I97" i="1"/>
  <c r="K85" i="2"/>
  <c r="J85"/>
  <c r="I85"/>
  <c r="H85"/>
  <c r="G85"/>
  <c r="M82"/>
  <c r="L82"/>
  <c r="M81"/>
  <c r="M80"/>
  <c r="L80"/>
  <c r="M79"/>
  <c r="L79"/>
  <c r="M78"/>
  <c r="L78"/>
  <c r="I77"/>
  <c r="J77" s="1"/>
  <c r="J71" s="1"/>
  <c r="H77"/>
  <c r="G77"/>
  <c r="M77" s="1"/>
  <c r="C77"/>
  <c r="F77" s="1"/>
  <c r="K77" s="1"/>
  <c r="G76"/>
  <c r="M76" s="1"/>
  <c r="C76"/>
  <c r="F76" s="1"/>
  <c r="J75"/>
  <c r="I75"/>
  <c r="H75"/>
  <c r="G75"/>
  <c r="E75"/>
  <c r="C75"/>
  <c r="G74"/>
  <c r="L74" s="1"/>
  <c r="F74"/>
  <c r="M74" s="1"/>
  <c r="C74"/>
  <c r="J73"/>
  <c r="G73"/>
  <c r="L73" s="1"/>
  <c r="C73"/>
  <c r="F73" s="1"/>
  <c r="H72"/>
  <c r="G72"/>
  <c r="M72" s="1"/>
  <c r="F72"/>
  <c r="K72" s="1"/>
  <c r="C72"/>
  <c r="I71"/>
  <c r="H71"/>
  <c r="G71"/>
  <c r="E71"/>
  <c r="D71"/>
  <c r="C71"/>
  <c r="J70"/>
  <c r="I70"/>
  <c r="H70"/>
  <c r="G70"/>
  <c r="M70" s="1"/>
  <c r="F70"/>
  <c r="K70" s="1"/>
  <c r="C70"/>
  <c r="G69"/>
  <c r="L69" s="1"/>
  <c r="F69"/>
  <c r="M69" s="1"/>
  <c r="G68"/>
  <c r="M68" s="1"/>
  <c r="C68"/>
  <c r="F68" s="1"/>
  <c r="K68" s="1"/>
  <c r="I67"/>
  <c r="J67" s="1"/>
  <c r="J65" s="1"/>
  <c r="G67"/>
  <c r="C67"/>
  <c r="F67" s="1"/>
  <c r="K67" s="1"/>
  <c r="H66"/>
  <c r="G66"/>
  <c r="M66" s="1"/>
  <c r="F66"/>
  <c r="K66" s="1"/>
  <c r="C66"/>
  <c r="I65"/>
  <c r="G65"/>
  <c r="E65"/>
  <c r="D65"/>
  <c r="C65"/>
  <c r="J64"/>
  <c r="I64"/>
  <c r="H64"/>
  <c r="G64"/>
  <c r="M64" s="1"/>
  <c r="F64"/>
  <c r="K64" s="1"/>
  <c r="C64"/>
  <c r="G63"/>
  <c r="L63" s="1"/>
  <c r="F63"/>
  <c r="M63" s="1"/>
  <c r="C63"/>
  <c r="G62"/>
  <c r="C62"/>
  <c r="F62" s="1"/>
  <c r="K62" s="1"/>
  <c r="F61"/>
  <c r="M61" s="1"/>
  <c r="H60"/>
  <c r="I60" s="1"/>
  <c r="G60"/>
  <c r="M60" s="1"/>
  <c r="F60"/>
  <c r="K60" s="1"/>
  <c r="C60"/>
  <c r="G59"/>
  <c r="L59" s="1"/>
  <c r="C59"/>
  <c r="F59" s="1"/>
  <c r="E58"/>
  <c r="D58"/>
  <c r="I57"/>
  <c r="J57" s="1"/>
  <c r="H57"/>
  <c r="G57"/>
  <c r="L57" s="1"/>
  <c r="C57"/>
  <c r="F57" s="1"/>
  <c r="H56"/>
  <c r="E56"/>
  <c r="D56"/>
  <c r="F55"/>
  <c r="K55" s="1"/>
  <c r="G54"/>
  <c r="M54" s="1"/>
  <c r="C54"/>
  <c r="F54" s="1"/>
  <c r="K54" s="1"/>
  <c r="G53"/>
  <c r="M53" s="1"/>
  <c r="C53"/>
  <c r="F53" s="1"/>
  <c r="I52"/>
  <c r="H52"/>
  <c r="E52"/>
  <c r="D52"/>
  <c r="D51" s="1"/>
  <c r="E51"/>
  <c r="J50"/>
  <c r="H50"/>
  <c r="I50" s="1"/>
  <c r="G50"/>
  <c r="M50" s="1"/>
  <c r="F50"/>
  <c r="K50" s="1"/>
  <c r="C50"/>
  <c r="M49"/>
  <c r="K49"/>
  <c r="F49"/>
  <c r="L49" s="1"/>
  <c r="J48"/>
  <c r="G48"/>
  <c r="L48" s="1"/>
  <c r="C48"/>
  <c r="F48" s="1"/>
  <c r="K48" s="1"/>
  <c r="J47"/>
  <c r="H47"/>
  <c r="I47" s="1"/>
  <c r="G47"/>
  <c r="M47" s="1"/>
  <c r="F47"/>
  <c r="K47" s="1"/>
  <c r="C47"/>
  <c r="G46"/>
  <c r="C46"/>
  <c r="F46" s="1"/>
  <c r="E45"/>
  <c r="D45"/>
  <c r="D44" s="1"/>
  <c r="E44"/>
  <c r="J43"/>
  <c r="H43"/>
  <c r="I43" s="1"/>
  <c r="G43"/>
  <c r="M43" s="1"/>
  <c r="F43"/>
  <c r="K43" s="1"/>
  <c r="C43"/>
  <c r="J42"/>
  <c r="G42"/>
  <c r="L42" s="1"/>
  <c r="C42"/>
  <c r="F42" s="1"/>
  <c r="K42" s="1"/>
  <c r="J41"/>
  <c r="H41"/>
  <c r="G41"/>
  <c r="M41" s="1"/>
  <c r="F41"/>
  <c r="K41" s="1"/>
  <c r="C41"/>
  <c r="J40"/>
  <c r="G40"/>
  <c r="L40" s="1"/>
  <c r="C40"/>
  <c r="F40" s="1"/>
  <c r="J39"/>
  <c r="E39"/>
  <c r="D39"/>
  <c r="J38"/>
  <c r="H38"/>
  <c r="I38" s="1"/>
  <c r="I37" s="1"/>
  <c r="G38"/>
  <c r="F38"/>
  <c r="K38" s="1"/>
  <c r="K37" s="1"/>
  <c r="C38"/>
  <c r="J37"/>
  <c r="H37"/>
  <c r="G37"/>
  <c r="F37"/>
  <c r="M37" s="1"/>
  <c r="E37"/>
  <c r="D37"/>
  <c r="C37"/>
  <c r="M36"/>
  <c r="K36"/>
  <c r="H36"/>
  <c r="I36" s="1"/>
  <c r="I35" s="1"/>
  <c r="F36"/>
  <c r="L36" s="1"/>
  <c r="K35"/>
  <c r="J35"/>
  <c r="G35"/>
  <c r="L35" s="1"/>
  <c r="F35"/>
  <c r="E35"/>
  <c r="D35"/>
  <c r="C35"/>
  <c r="J34"/>
  <c r="J33" s="1"/>
  <c r="H34"/>
  <c r="I34" s="1"/>
  <c r="G34"/>
  <c r="M34" s="1"/>
  <c r="F34"/>
  <c r="K34" s="1"/>
  <c r="C34"/>
  <c r="G33"/>
  <c r="E33"/>
  <c r="D33"/>
  <c r="C33"/>
  <c r="I32"/>
  <c r="I31" s="1"/>
  <c r="H32"/>
  <c r="J32" s="1"/>
  <c r="F32"/>
  <c r="M32" s="1"/>
  <c r="K31"/>
  <c r="H31"/>
  <c r="G31"/>
  <c r="M31" s="1"/>
  <c r="F31"/>
  <c r="L31" s="1"/>
  <c r="E31"/>
  <c r="D31"/>
  <c r="C31"/>
  <c r="E30"/>
  <c r="E29" s="1"/>
  <c r="E28" s="1"/>
  <c r="E7" s="1"/>
  <c r="E6" s="1"/>
  <c r="E5" s="1"/>
  <c r="E4" s="1"/>
  <c r="E83" s="1"/>
  <c r="D30"/>
  <c r="D29"/>
  <c r="J27"/>
  <c r="I27"/>
  <c r="H27"/>
  <c r="G93" s="1"/>
  <c r="G27"/>
  <c r="M27" s="1"/>
  <c r="F27"/>
  <c r="K27" s="1"/>
  <c r="H93" s="1"/>
  <c r="C27"/>
  <c r="F93" s="1"/>
  <c r="F26"/>
  <c r="K26" s="1"/>
  <c r="J25"/>
  <c r="I25"/>
  <c r="H25"/>
  <c r="G92" s="1"/>
  <c r="G25"/>
  <c r="M25" s="1"/>
  <c r="F25"/>
  <c r="K25" s="1"/>
  <c r="C25"/>
  <c r="F92" s="1"/>
  <c r="F91" s="1"/>
  <c r="J24"/>
  <c r="I24"/>
  <c r="I23" s="1"/>
  <c r="H24"/>
  <c r="G96" s="1"/>
  <c r="G24"/>
  <c r="C24"/>
  <c r="F96" s="1"/>
  <c r="J23"/>
  <c r="H23"/>
  <c r="E23"/>
  <c r="D23"/>
  <c r="H22"/>
  <c r="I22" s="1"/>
  <c r="J22" s="1"/>
  <c r="G22"/>
  <c r="F22"/>
  <c r="K22" s="1"/>
  <c r="C22"/>
  <c r="H21"/>
  <c r="I21" s="1"/>
  <c r="J21" s="1"/>
  <c r="G21"/>
  <c r="F21"/>
  <c r="K21" s="1"/>
  <c r="C21"/>
  <c r="J20"/>
  <c r="I20"/>
  <c r="H20"/>
  <c r="G20"/>
  <c r="C20"/>
  <c r="F20" s="1"/>
  <c r="K20" s="1"/>
  <c r="J19"/>
  <c r="H19"/>
  <c r="I19" s="1"/>
  <c r="I18" s="1"/>
  <c r="G19"/>
  <c r="M19" s="1"/>
  <c r="F19"/>
  <c r="K19" s="1"/>
  <c r="K18" s="1"/>
  <c r="C19"/>
  <c r="G18"/>
  <c r="E18"/>
  <c r="D18"/>
  <c r="C18"/>
  <c r="C17"/>
  <c r="F17" s="1"/>
  <c r="J16"/>
  <c r="H16"/>
  <c r="I16" s="1"/>
  <c r="G16"/>
  <c r="M16" s="1"/>
  <c r="F16"/>
  <c r="K16" s="1"/>
  <c r="C16"/>
  <c r="J15"/>
  <c r="G15"/>
  <c r="H15" s="1"/>
  <c r="I15" s="1"/>
  <c r="C15"/>
  <c r="F15" s="1"/>
  <c r="K15" s="1"/>
  <c r="J14"/>
  <c r="I14"/>
  <c r="H14"/>
  <c r="G14"/>
  <c r="M14" s="1"/>
  <c r="F14"/>
  <c r="K14" s="1"/>
  <c r="C14"/>
  <c r="I13"/>
  <c r="J13" s="1"/>
  <c r="H13"/>
  <c r="G13"/>
  <c r="C13"/>
  <c r="F13" s="1"/>
  <c r="K13" s="1"/>
  <c r="H12"/>
  <c r="I12" s="1"/>
  <c r="J12" s="1"/>
  <c r="G12"/>
  <c r="M12" s="1"/>
  <c r="F12"/>
  <c r="K12" s="1"/>
  <c r="C12"/>
  <c r="F11"/>
  <c r="K11" s="1"/>
  <c r="J10"/>
  <c r="I10"/>
  <c r="H10"/>
  <c r="G10"/>
  <c r="M10" s="1"/>
  <c r="F10"/>
  <c r="K10" s="1"/>
  <c r="C10"/>
  <c r="J9"/>
  <c r="I9"/>
  <c r="H9"/>
  <c r="G9"/>
  <c r="C9"/>
  <c r="F9" s="1"/>
  <c r="K9" s="1"/>
  <c r="J8"/>
  <c r="H8"/>
  <c r="I8" s="1"/>
  <c r="G8"/>
  <c r="M8" s="1"/>
  <c r="F8"/>
  <c r="K8" s="1"/>
  <c r="C8"/>
  <c r="K85" i="1"/>
  <c r="J85"/>
  <c r="I85"/>
  <c r="H85"/>
  <c r="G85"/>
  <c r="I77"/>
  <c r="J77" s="1"/>
  <c r="J71" s="1"/>
  <c r="H77"/>
  <c r="G77"/>
  <c r="C77"/>
  <c r="F77" s="1"/>
  <c r="K77" s="1"/>
  <c r="G76"/>
  <c r="G75" s="1"/>
  <c r="C76"/>
  <c r="F76" s="1"/>
  <c r="J75"/>
  <c r="I75"/>
  <c r="H75"/>
  <c r="E75"/>
  <c r="C75"/>
  <c r="G74"/>
  <c r="C74"/>
  <c r="F74" s="1"/>
  <c r="K74" s="1"/>
  <c r="J73"/>
  <c r="G73"/>
  <c r="F73"/>
  <c r="K73" s="1"/>
  <c r="C73"/>
  <c r="G72"/>
  <c r="H72" s="1"/>
  <c r="H71" s="1"/>
  <c r="C72"/>
  <c r="F72" s="1"/>
  <c r="I71"/>
  <c r="E71"/>
  <c r="D71"/>
  <c r="C71"/>
  <c r="J70"/>
  <c r="I70"/>
  <c r="H70"/>
  <c r="G70"/>
  <c r="C70"/>
  <c r="F70" s="1"/>
  <c r="K70" s="1"/>
  <c r="G69"/>
  <c r="F69"/>
  <c r="K69" s="1"/>
  <c r="G68"/>
  <c r="F68"/>
  <c r="K68" s="1"/>
  <c r="C68"/>
  <c r="I67"/>
  <c r="J67" s="1"/>
  <c r="J65" s="1"/>
  <c r="G67"/>
  <c r="H67" s="1"/>
  <c r="H65" s="1"/>
  <c r="C67"/>
  <c r="F67" s="1"/>
  <c r="H66"/>
  <c r="G66"/>
  <c r="F66"/>
  <c r="K66" s="1"/>
  <c r="C66"/>
  <c r="I65"/>
  <c r="G65"/>
  <c r="E65"/>
  <c r="D65"/>
  <c r="C65"/>
  <c r="J64"/>
  <c r="I64"/>
  <c r="H64"/>
  <c r="G64"/>
  <c r="F64"/>
  <c r="K64" s="1"/>
  <c r="C64"/>
  <c r="G63"/>
  <c r="F63"/>
  <c r="K63" s="1"/>
  <c r="C63"/>
  <c r="G62"/>
  <c r="F62"/>
  <c r="K62" s="1"/>
  <c r="C62"/>
  <c r="K61"/>
  <c r="F61"/>
  <c r="G60"/>
  <c r="H60" s="1"/>
  <c r="C60"/>
  <c r="F60" s="1"/>
  <c r="K60" s="1"/>
  <c r="H59"/>
  <c r="G59"/>
  <c r="F59"/>
  <c r="K59" s="1"/>
  <c r="C59"/>
  <c r="E58"/>
  <c r="D58"/>
  <c r="C58"/>
  <c r="J57"/>
  <c r="J56" s="1"/>
  <c r="I57"/>
  <c r="H57"/>
  <c r="H56" s="1"/>
  <c r="G57"/>
  <c r="F57"/>
  <c r="K57" s="1"/>
  <c r="K56" s="1"/>
  <c r="C57"/>
  <c r="I56"/>
  <c r="G56"/>
  <c r="E56"/>
  <c r="D56"/>
  <c r="C56"/>
  <c r="F55"/>
  <c r="K55" s="1"/>
  <c r="G54"/>
  <c r="C54"/>
  <c r="F54" s="1"/>
  <c r="K54" s="1"/>
  <c r="G53"/>
  <c r="G52" s="1"/>
  <c r="C53"/>
  <c r="F53" s="1"/>
  <c r="J52"/>
  <c r="I52"/>
  <c r="H52"/>
  <c r="E52"/>
  <c r="D52"/>
  <c r="D51" s="1"/>
  <c r="E51"/>
  <c r="J50"/>
  <c r="H50"/>
  <c r="I50" s="1"/>
  <c r="G50"/>
  <c r="F50"/>
  <c r="K50" s="1"/>
  <c r="C50"/>
  <c r="K49"/>
  <c r="F49"/>
  <c r="J48"/>
  <c r="G48"/>
  <c r="H48" s="1"/>
  <c r="I48" s="1"/>
  <c r="C48"/>
  <c r="F48" s="1"/>
  <c r="K48" s="1"/>
  <c r="J47"/>
  <c r="H47"/>
  <c r="I47" s="1"/>
  <c r="G47"/>
  <c r="F47"/>
  <c r="K47" s="1"/>
  <c r="C47"/>
  <c r="G46"/>
  <c r="H46" s="1"/>
  <c r="C46"/>
  <c r="F46" s="1"/>
  <c r="E45"/>
  <c r="D45"/>
  <c r="D44" s="1"/>
  <c r="E44"/>
  <c r="J43"/>
  <c r="H43"/>
  <c r="I43" s="1"/>
  <c r="G43"/>
  <c r="F43"/>
  <c r="K43" s="1"/>
  <c r="C43"/>
  <c r="J42"/>
  <c r="G42"/>
  <c r="H42" s="1"/>
  <c r="H39" s="1"/>
  <c r="C42"/>
  <c r="F42" s="1"/>
  <c r="K42" s="1"/>
  <c r="J41"/>
  <c r="H41"/>
  <c r="G41"/>
  <c r="I41" s="1"/>
  <c r="F41"/>
  <c r="K41" s="1"/>
  <c r="C41"/>
  <c r="J40"/>
  <c r="I40"/>
  <c r="H40"/>
  <c r="G40"/>
  <c r="G39" s="1"/>
  <c r="G30" s="1"/>
  <c r="G29" s="1"/>
  <c r="C40"/>
  <c r="F40" s="1"/>
  <c r="J39"/>
  <c r="E39"/>
  <c r="D39"/>
  <c r="J38"/>
  <c r="G38"/>
  <c r="H38" s="1"/>
  <c r="C38"/>
  <c r="F38" s="1"/>
  <c r="J37"/>
  <c r="E37"/>
  <c r="D37"/>
  <c r="K36"/>
  <c r="H36"/>
  <c r="I36" s="1"/>
  <c r="I35" s="1"/>
  <c r="F36"/>
  <c r="K35"/>
  <c r="J35"/>
  <c r="G35"/>
  <c r="F35"/>
  <c r="E35"/>
  <c r="D35"/>
  <c r="C35"/>
  <c r="J34"/>
  <c r="J33" s="1"/>
  <c r="H34"/>
  <c r="I34" s="1"/>
  <c r="G34"/>
  <c r="F34"/>
  <c r="K34" s="1"/>
  <c r="C34"/>
  <c r="G33"/>
  <c r="E33"/>
  <c r="D33"/>
  <c r="C33"/>
  <c r="I32"/>
  <c r="I31" s="1"/>
  <c r="H32"/>
  <c r="J32" s="1"/>
  <c r="F32"/>
  <c r="K31"/>
  <c r="H31"/>
  <c r="G31"/>
  <c r="F31"/>
  <c r="E31"/>
  <c r="D31"/>
  <c r="C31"/>
  <c r="E30"/>
  <c r="E29" s="1"/>
  <c r="E28" s="1"/>
  <c r="E7" s="1"/>
  <c r="E6" s="1"/>
  <c r="E5" s="1"/>
  <c r="E4" s="1"/>
  <c r="E83" s="1"/>
  <c r="D30"/>
  <c r="D29"/>
  <c r="D28" s="1"/>
  <c r="D7" s="1"/>
  <c r="D6" s="1"/>
  <c r="D5" s="1"/>
  <c r="D4" s="1"/>
  <c r="D83" s="1"/>
  <c r="J27"/>
  <c r="I27"/>
  <c r="H27"/>
  <c r="G93" s="1"/>
  <c r="G27"/>
  <c r="F27"/>
  <c r="K27" s="1"/>
  <c r="H93" s="1"/>
  <c r="C27"/>
  <c r="F93" s="1"/>
  <c r="K26"/>
  <c r="F26"/>
  <c r="J25"/>
  <c r="I25"/>
  <c r="H25"/>
  <c r="G92" s="1"/>
  <c r="G91" s="1"/>
  <c r="G25"/>
  <c r="C25"/>
  <c r="F25" s="1"/>
  <c r="K25" s="1"/>
  <c r="J24"/>
  <c r="J23" s="1"/>
  <c r="I24"/>
  <c r="H24"/>
  <c r="G96" s="1"/>
  <c r="G24"/>
  <c r="F24"/>
  <c r="K24" s="1"/>
  <c r="C24"/>
  <c r="F96" s="1"/>
  <c r="I23"/>
  <c r="G23"/>
  <c r="E23"/>
  <c r="D23"/>
  <c r="C23"/>
  <c r="H22"/>
  <c r="I22" s="1"/>
  <c r="J22" s="1"/>
  <c r="G22"/>
  <c r="F22"/>
  <c r="K22" s="1"/>
  <c r="C22"/>
  <c r="G21"/>
  <c r="H21" s="1"/>
  <c r="C21"/>
  <c r="F21" s="1"/>
  <c r="K21" s="1"/>
  <c r="H20"/>
  <c r="I20" s="1"/>
  <c r="J20" s="1"/>
  <c r="G20"/>
  <c r="F20"/>
  <c r="K20" s="1"/>
  <c r="C20"/>
  <c r="J19"/>
  <c r="I19"/>
  <c r="H19"/>
  <c r="G19"/>
  <c r="G18" s="1"/>
  <c r="C19"/>
  <c r="F19" s="1"/>
  <c r="E18"/>
  <c r="D18"/>
  <c r="C17"/>
  <c r="F17" s="1"/>
  <c r="K17" s="1"/>
  <c r="J16"/>
  <c r="H16"/>
  <c r="I16" s="1"/>
  <c r="G16"/>
  <c r="F16"/>
  <c r="K16" s="1"/>
  <c r="C16"/>
  <c r="J15"/>
  <c r="G15"/>
  <c r="H15" s="1"/>
  <c r="I15" s="1"/>
  <c r="C15"/>
  <c r="F15" s="1"/>
  <c r="K15" s="1"/>
  <c r="J14"/>
  <c r="H14"/>
  <c r="I14" s="1"/>
  <c r="G14"/>
  <c r="F14"/>
  <c r="K14" s="1"/>
  <c r="C14"/>
  <c r="I13"/>
  <c r="J13" s="1"/>
  <c r="H13"/>
  <c r="G13"/>
  <c r="C13"/>
  <c r="F13" s="1"/>
  <c r="K13" s="1"/>
  <c r="H12"/>
  <c r="I12" s="1"/>
  <c r="J12" s="1"/>
  <c r="G12"/>
  <c r="F12"/>
  <c r="K12" s="1"/>
  <c r="C12"/>
  <c r="K11"/>
  <c r="F11"/>
  <c r="J10"/>
  <c r="I10"/>
  <c r="H10"/>
  <c r="G10"/>
  <c r="C10"/>
  <c r="F10" s="1"/>
  <c r="K10" s="1"/>
  <c r="J9"/>
  <c r="I9"/>
  <c r="H9"/>
  <c r="G9"/>
  <c r="F9"/>
  <c r="K9" s="1"/>
  <c r="C9"/>
  <c r="J8"/>
  <c r="G8"/>
  <c r="H8" s="1"/>
  <c r="C8"/>
  <c r="F8" s="1"/>
  <c r="M17" i="2" l="1"/>
  <c r="K17"/>
  <c r="J30"/>
  <c r="J29" s="1"/>
  <c r="L32"/>
  <c r="J31"/>
  <c r="K46"/>
  <c r="K45" s="1"/>
  <c r="K44" s="1"/>
  <c r="F45"/>
  <c r="F44" s="1"/>
  <c r="J56"/>
  <c r="J52"/>
  <c r="I58"/>
  <c r="I51" s="1"/>
  <c r="J60"/>
  <c r="J58" s="1"/>
  <c r="H92"/>
  <c r="H91"/>
  <c r="K33"/>
  <c r="I33"/>
  <c r="K40"/>
  <c r="K39" s="1"/>
  <c r="K30" s="1"/>
  <c r="K29" s="1"/>
  <c r="K28" s="1"/>
  <c r="K7" s="1"/>
  <c r="F39"/>
  <c r="F30" s="1"/>
  <c r="F29" s="1"/>
  <c r="F28" s="1"/>
  <c r="K53"/>
  <c r="F52"/>
  <c r="K57"/>
  <c r="K56" s="1"/>
  <c r="F56"/>
  <c r="K59"/>
  <c r="F71"/>
  <c r="K73"/>
  <c r="K76"/>
  <c r="K75" s="1"/>
  <c r="F75"/>
  <c r="L71"/>
  <c r="L9"/>
  <c r="L13"/>
  <c r="J18"/>
  <c r="L20"/>
  <c r="G91"/>
  <c r="D28"/>
  <c r="D7" s="1"/>
  <c r="D6" s="1"/>
  <c r="D5" s="1"/>
  <c r="D4" s="1"/>
  <c r="D83" s="1"/>
  <c r="L46"/>
  <c r="M62"/>
  <c r="M67"/>
  <c r="M75"/>
  <c r="L8"/>
  <c r="M9"/>
  <c r="L10"/>
  <c r="M11"/>
  <c r="L12"/>
  <c r="M13"/>
  <c r="L14"/>
  <c r="L16"/>
  <c r="L19"/>
  <c r="M20"/>
  <c r="M21"/>
  <c r="M22"/>
  <c r="L25"/>
  <c r="M26"/>
  <c r="L27"/>
  <c r="L34"/>
  <c r="M35"/>
  <c r="M38"/>
  <c r="M40"/>
  <c r="L41"/>
  <c r="I42"/>
  <c r="M42"/>
  <c r="L43"/>
  <c r="M46"/>
  <c r="L47"/>
  <c r="M48"/>
  <c r="L50"/>
  <c r="L53"/>
  <c r="L54"/>
  <c r="M55"/>
  <c r="M57"/>
  <c r="M59"/>
  <c r="L60"/>
  <c r="L61"/>
  <c r="K63"/>
  <c r="L64"/>
  <c r="L66"/>
  <c r="L68"/>
  <c r="K69"/>
  <c r="K65" s="1"/>
  <c r="L70"/>
  <c r="M71"/>
  <c r="L72"/>
  <c r="M73"/>
  <c r="K74"/>
  <c r="K71" s="1"/>
  <c r="L77"/>
  <c r="F18"/>
  <c r="L18" s="1"/>
  <c r="H18"/>
  <c r="C23"/>
  <c r="G23"/>
  <c r="F24"/>
  <c r="L24" s="1"/>
  <c r="F33"/>
  <c r="M33" s="1"/>
  <c r="H33"/>
  <c r="H35"/>
  <c r="C39"/>
  <c r="C30" s="1"/>
  <c r="C29" s="1"/>
  <c r="C28" s="1"/>
  <c r="C7" s="1"/>
  <c r="G39"/>
  <c r="H40"/>
  <c r="I41"/>
  <c r="H42"/>
  <c r="C45"/>
  <c r="C44" s="1"/>
  <c r="G45"/>
  <c r="H46"/>
  <c r="H48"/>
  <c r="I48" s="1"/>
  <c r="C52"/>
  <c r="G52"/>
  <c r="C56"/>
  <c r="G56"/>
  <c r="I56"/>
  <c r="C58"/>
  <c r="G58"/>
  <c r="H59"/>
  <c r="K61"/>
  <c r="F65"/>
  <c r="L65" s="1"/>
  <c r="H67"/>
  <c r="H65" s="1"/>
  <c r="I8" i="1"/>
  <c r="H96"/>
  <c r="K23"/>
  <c r="K33"/>
  <c r="I33"/>
  <c r="I38"/>
  <c r="I37" s="1"/>
  <c r="H37"/>
  <c r="K46"/>
  <c r="K45" s="1"/>
  <c r="K44" s="1"/>
  <c r="F45"/>
  <c r="F44" s="1"/>
  <c r="K72"/>
  <c r="F71"/>
  <c r="K8"/>
  <c r="K19"/>
  <c r="K18" s="1"/>
  <c r="F18"/>
  <c r="F7" s="1"/>
  <c r="F6" s="1"/>
  <c r="I21"/>
  <c r="J21" s="1"/>
  <c r="H18"/>
  <c r="H7" s="1"/>
  <c r="H91"/>
  <c r="H92"/>
  <c r="J30"/>
  <c r="J29" s="1"/>
  <c r="J31"/>
  <c r="K38"/>
  <c r="K37" s="1"/>
  <c r="F37"/>
  <c r="K40"/>
  <c r="K39" s="1"/>
  <c r="F39"/>
  <c r="I46"/>
  <c r="H45"/>
  <c r="H44" s="1"/>
  <c r="K53"/>
  <c r="K52" s="1"/>
  <c r="F52"/>
  <c r="H58"/>
  <c r="I60"/>
  <c r="F65"/>
  <c r="K67"/>
  <c r="K76"/>
  <c r="K75" s="1"/>
  <c r="F75"/>
  <c r="I18"/>
  <c r="F30"/>
  <c r="F29" s="1"/>
  <c r="F28" s="1"/>
  <c r="H51"/>
  <c r="G94" s="1"/>
  <c r="K65"/>
  <c r="J18"/>
  <c r="I42"/>
  <c r="I39" s="1"/>
  <c r="I30" s="1"/>
  <c r="I29" s="1"/>
  <c r="F92"/>
  <c r="F91" s="1"/>
  <c r="C18"/>
  <c r="F23"/>
  <c r="H23"/>
  <c r="H30"/>
  <c r="H29" s="1"/>
  <c r="H28" s="1"/>
  <c r="F33"/>
  <c r="H33"/>
  <c r="H35"/>
  <c r="C37"/>
  <c r="G37"/>
  <c r="C39"/>
  <c r="C30" s="1"/>
  <c r="C29" s="1"/>
  <c r="C45"/>
  <c r="C44" s="1"/>
  <c r="G45"/>
  <c r="G44" s="1"/>
  <c r="G28" s="1"/>
  <c r="G7" s="1"/>
  <c r="G6" s="1"/>
  <c r="C52"/>
  <c r="C51" s="1"/>
  <c r="F94" s="1"/>
  <c r="F56"/>
  <c r="F58"/>
  <c r="G71"/>
  <c r="G58" s="1"/>
  <c r="G51" s="1"/>
  <c r="H90" i="2" l="1"/>
  <c r="L58"/>
  <c r="I46"/>
  <c r="H45"/>
  <c r="H44" s="1"/>
  <c r="M39"/>
  <c r="L39"/>
  <c r="G30"/>
  <c r="C51"/>
  <c r="F94" s="1"/>
  <c r="M18"/>
  <c r="L33"/>
  <c r="F58"/>
  <c r="M58" s="1"/>
  <c r="F51"/>
  <c r="J51"/>
  <c r="M56"/>
  <c r="L56"/>
  <c r="M52"/>
  <c r="L52"/>
  <c r="G51"/>
  <c r="M45"/>
  <c r="L45"/>
  <c r="G44"/>
  <c r="I40"/>
  <c r="I39" s="1"/>
  <c r="I30" s="1"/>
  <c r="I29" s="1"/>
  <c r="H39"/>
  <c r="H30" s="1"/>
  <c r="H29" s="1"/>
  <c r="H28" s="1"/>
  <c r="H7" s="1"/>
  <c r="F90"/>
  <c r="C6"/>
  <c r="C5" s="1"/>
  <c r="C4" s="1"/>
  <c r="C83" s="1"/>
  <c r="K24"/>
  <c r="F23"/>
  <c r="L23" s="1"/>
  <c r="H58"/>
  <c r="H51" s="1"/>
  <c r="G94" s="1"/>
  <c r="F7"/>
  <c r="F6" s="1"/>
  <c r="F5" s="1"/>
  <c r="F4" s="1"/>
  <c r="F83" s="1"/>
  <c r="M65"/>
  <c r="M24"/>
  <c r="K58"/>
  <c r="K52"/>
  <c r="K51" s="1"/>
  <c r="H94" s="1"/>
  <c r="G90" i="1"/>
  <c r="H6"/>
  <c r="H5" s="1"/>
  <c r="H4" s="1"/>
  <c r="H83" s="1"/>
  <c r="G5"/>
  <c r="G4" s="1"/>
  <c r="G83" s="1"/>
  <c r="F5"/>
  <c r="F4" s="1"/>
  <c r="F83" s="1"/>
  <c r="J46"/>
  <c r="J45" s="1"/>
  <c r="J44" s="1"/>
  <c r="I45"/>
  <c r="I44" s="1"/>
  <c r="I28" s="1"/>
  <c r="I7" s="1"/>
  <c r="I6" s="1"/>
  <c r="I5" s="1"/>
  <c r="I4" s="1"/>
  <c r="I83" s="1"/>
  <c r="J28"/>
  <c r="J7" s="1"/>
  <c r="J6" s="1"/>
  <c r="K71"/>
  <c r="K58" s="1"/>
  <c r="K51" s="1"/>
  <c r="H94" s="1"/>
  <c r="J60"/>
  <c r="J58" s="1"/>
  <c r="J51" s="1"/>
  <c r="I58"/>
  <c r="I51" s="1"/>
  <c r="C28"/>
  <c r="C7" s="1"/>
  <c r="F51"/>
  <c r="K30"/>
  <c r="K29" s="1"/>
  <c r="K28" s="1"/>
  <c r="K7" s="1"/>
  <c r="G90" i="2" l="1"/>
  <c r="H6"/>
  <c r="H5" s="1"/>
  <c r="H4" s="1"/>
  <c r="H83" s="1"/>
  <c r="L44"/>
  <c r="M44"/>
  <c r="H97"/>
  <c r="H95"/>
  <c r="H96"/>
  <c r="K23"/>
  <c r="K6" s="1"/>
  <c r="K5" s="1"/>
  <c r="K4" s="1"/>
  <c r="K83" s="1"/>
  <c r="F97"/>
  <c r="F95"/>
  <c r="L51"/>
  <c r="M51"/>
  <c r="L30"/>
  <c r="G29"/>
  <c r="M30"/>
  <c r="J46"/>
  <c r="J45" s="1"/>
  <c r="J44" s="1"/>
  <c r="J28" s="1"/>
  <c r="J7" s="1"/>
  <c r="J6" s="1"/>
  <c r="J5" s="1"/>
  <c r="J4" s="1"/>
  <c r="J83" s="1"/>
  <c r="I45"/>
  <c r="I44" s="1"/>
  <c r="M23"/>
  <c r="I28"/>
  <c r="I7" s="1"/>
  <c r="I6" s="1"/>
  <c r="I5" s="1"/>
  <c r="I4" s="1"/>
  <c r="I83" s="1"/>
  <c r="H90" i="1"/>
  <c r="K6"/>
  <c r="K5" s="1"/>
  <c r="K4" s="1"/>
  <c r="K83" s="1"/>
  <c r="K86" s="1"/>
  <c r="F90"/>
  <c r="C6"/>
  <c r="C5" s="1"/>
  <c r="C4" s="1"/>
  <c r="C83" s="1"/>
  <c r="G97"/>
  <c r="G95"/>
  <c r="J5"/>
  <c r="J4" s="1"/>
  <c r="J83" s="1"/>
  <c r="M29" i="2" l="1"/>
  <c r="L29"/>
  <c r="G28"/>
  <c r="G97"/>
  <c r="G95"/>
  <c r="F97" i="1"/>
  <c r="F95"/>
  <c r="H97"/>
  <c r="H95"/>
  <c r="L28" i="2" l="1"/>
  <c r="M28"/>
  <c r="G7"/>
  <c r="L7" l="1"/>
  <c r="M7"/>
  <c r="G6"/>
  <c r="L6" l="1"/>
  <c r="G5"/>
  <c r="L5" l="1"/>
  <c r="G4"/>
  <c r="G83" l="1"/>
  <c r="L4"/>
  <c r="M83" l="1"/>
  <c r="I97" s="1"/>
  <c r="L83"/>
</calcChain>
</file>

<file path=xl/sharedStrings.xml><?xml version="1.0" encoding="utf-8"?>
<sst xmlns="http://schemas.openxmlformats.org/spreadsheetml/2006/main" count="250" uniqueCount="120">
  <si>
    <t>SALDO</t>
  </si>
  <si>
    <t>PRESUPUESTO</t>
  </si>
  <si>
    <t>CREDITOS</t>
  </si>
  <si>
    <t>CONTRACREDITOS</t>
  </si>
  <si>
    <t>CERTIFICADO DE</t>
  </si>
  <si>
    <t>REGISTRO</t>
  </si>
  <si>
    <t>OBLIGACIONES</t>
  </si>
  <si>
    <t xml:space="preserve">DISPONIBLE </t>
  </si>
  <si>
    <t>CODIGO</t>
  </si>
  <si>
    <t>NOMBRE</t>
  </si>
  <si>
    <t>INICIAL</t>
  </si>
  <si>
    <t>DEFINITIVO</t>
  </si>
  <si>
    <t>DISPONIBILIDAD</t>
  </si>
  <si>
    <t>PRESUPUESTAL</t>
  </si>
  <si>
    <t>PAGOS</t>
  </si>
  <si>
    <t>ABRIL 30 DE 2020</t>
  </si>
  <si>
    <t>GASTOS</t>
  </si>
  <si>
    <t>FUNCIONAMIENTO</t>
  </si>
  <si>
    <t>SERVICIOS PERSONALES</t>
  </si>
  <si>
    <t>SERVICIOS PERSONALES ASOCIADOS A LA NOMINA</t>
  </si>
  <si>
    <t>SUELDOS DE PERSONAL DE NOMINA</t>
  </si>
  <si>
    <t>BONIFICACION SERVICIOS PRESTADOS</t>
  </si>
  <si>
    <t>BONIFICACION ESPECIAL POR RECREACION</t>
  </si>
  <si>
    <t>HORAS EXTRAS Y DIAS FESTIVOS</t>
  </si>
  <si>
    <t>PRIMA DE NAVIDAD</t>
  </si>
  <si>
    <t>PRIMA DE SERVICIOS</t>
  </si>
  <si>
    <t>PRIMA DE VACACIONES</t>
  </si>
  <si>
    <t>SUBSIDIO DE ALIMENTACION</t>
  </si>
  <si>
    <t>AUXILIO DE TRANSPORTE</t>
  </si>
  <si>
    <t>INDEMNIZACION POR VACACIONES</t>
  </si>
  <si>
    <t>OTRAS REMUNERACIONES QUE NO SON FACTOR SALARIAL</t>
  </si>
  <si>
    <t>VACACIONES</t>
  </si>
  <si>
    <t>INTERESES A LA CESANTIA</t>
  </si>
  <si>
    <t>CESANTIAS DEFINITIVAS</t>
  </si>
  <si>
    <t>ANTICIPO DE CESANTIAS</t>
  </si>
  <si>
    <t>SERVICIOS PERSONALES INDIRECTOS</t>
  </si>
  <si>
    <t>HONORARIOS CONCEJALES</t>
  </si>
  <si>
    <t>HONORARIOS</t>
  </si>
  <si>
    <t>PERSONAL SUPERNUMERARIO</t>
  </si>
  <si>
    <t>REMUNERACION SERVICIOS TECNICOS</t>
  </si>
  <si>
    <t>CONTRIBUCIONES INHERENTES A LA NOMINA</t>
  </si>
  <si>
    <t>AL SECTOR PUBLICO</t>
  </si>
  <si>
    <t>APORTES A PREVISION SOCIAL</t>
  </si>
  <si>
    <t xml:space="preserve">CESANTIAS </t>
  </si>
  <si>
    <t>FONDO DE CESANTIAS -FONDO NACIONAL DEL AHORRO</t>
  </si>
  <si>
    <t>PENSIONES</t>
  </si>
  <si>
    <t xml:space="preserve">      2-1010301010304  </t>
  </si>
  <si>
    <t xml:space="preserve">COLPENSIONES </t>
  </si>
  <si>
    <t>SALUD</t>
  </si>
  <si>
    <t>NUEVA EPS</t>
  </si>
  <si>
    <t>ARP</t>
  </si>
  <si>
    <t xml:space="preserve">ADMINISTRADORAS RIESGOS LABORALES </t>
  </si>
  <si>
    <t>APORTES PARAFISCALES</t>
  </si>
  <si>
    <t>SERVICIO NACIONAL DE APRENDIZAJE -SENA</t>
  </si>
  <si>
    <t>INSTITUTO COLOMBIANO DE BIENESTAR FAMILIAR</t>
  </si>
  <si>
    <t>ESAP Y OTRAS UNIVERSIDADES</t>
  </si>
  <si>
    <t>ESCUELAS INDUSTRIALES E INSTITUTOS TECNICOS</t>
  </si>
  <si>
    <t>AL SECTOR PRIVADO</t>
  </si>
  <si>
    <t>FONDO DE CESANTIAS</t>
  </si>
  <si>
    <t>FONDO DE PENSIONES</t>
  </si>
  <si>
    <t>EMPRESAS PROMOTORAS DE SALUD</t>
  </si>
  <si>
    <t>ADMINISTRADORAS RIESGOS PROFESIONALES</t>
  </si>
  <si>
    <t xml:space="preserve">APORTES PARAFISCALES CAJAS DE COMPENSACION FAMILIAR </t>
  </si>
  <si>
    <t>GASTOS GENERALES</t>
  </si>
  <si>
    <t>ADQUISICION DE BIENES</t>
  </si>
  <si>
    <t>MATERIALES Y SUMINISTROS</t>
  </si>
  <si>
    <t>COMPRA DE EQUIPO</t>
  </si>
  <si>
    <t>DOTACION SUMINISTROS AL TRABAJADOR</t>
  </si>
  <si>
    <t>OTRAS ADQUISICIONES DE BIENES</t>
  </si>
  <si>
    <t>MATERIALES Y SUMINISTROS CAJA MENOR</t>
  </si>
  <si>
    <t>ADQUISICION DE SERVICIOS</t>
  </si>
  <si>
    <t>CAPACITACION</t>
  </si>
  <si>
    <t>VIATICOS Y GASTOS DE VIAJE</t>
  </si>
  <si>
    <t>SERVICIOS PUBLICOS</t>
  </si>
  <si>
    <t>COMUNICACION Y TRASPORTE</t>
  </si>
  <si>
    <t>PUBLICIDAD</t>
  </si>
  <si>
    <t>IMPRESOS Y PUBLICACIONES</t>
  </si>
  <si>
    <t>MANTENIMIENTO</t>
  </si>
  <si>
    <t>MANTENIMIENTO BIENES MUEBLES</t>
  </si>
  <si>
    <t>CAJA MENOR MANTENIMIENTO</t>
  </si>
  <si>
    <t>MANTENIMIENTO BIENES INMUEBLES</t>
  </si>
  <si>
    <t>MANTENIMIENTO VEHICULOS</t>
  </si>
  <si>
    <t>BIENESTAR SOCIAL</t>
  </si>
  <si>
    <t>OTRAS ADQUISICIONES DE SERVICIOS</t>
  </si>
  <si>
    <t>GASTOS PROTOCOLARIOS</t>
  </si>
  <si>
    <t>AFILIACIONES Y SUSCRIPCIONES</t>
  </si>
  <si>
    <t>PROVISION CARRERA ADMINISTRATIVA</t>
  </si>
  <si>
    <t xml:space="preserve">MULTAS </t>
  </si>
  <si>
    <t>COMUNICACIÓN Y TRANSPORTE - CAJA MENOR</t>
  </si>
  <si>
    <t>TOTAL</t>
  </si>
  <si>
    <t>RESUMEN EJECUCION PRESUPUESTAL CONCEJO DE CALI A ABRIL 30 DE 2020</t>
  </si>
  <si>
    <t>%</t>
  </si>
  <si>
    <t xml:space="preserve">PTO INICIAL </t>
  </si>
  <si>
    <t xml:space="preserve">PTO EJECUTADO </t>
  </si>
  <si>
    <t xml:space="preserve">SALDO DISPONIBLE </t>
  </si>
  <si>
    <t>EJECUCION</t>
  </si>
  <si>
    <t>REMUNERACION DE SERVICIOS TECNICOS</t>
  </si>
  <si>
    <t xml:space="preserve">GASTOS GENERALES </t>
  </si>
  <si>
    <t xml:space="preserve">TOTAL TRANSFERENCIA 1.5 ICLD </t>
  </si>
  <si>
    <t xml:space="preserve">HONORARIOS CONCEJALES </t>
  </si>
  <si>
    <t>TOTAL PRESUPUESTO</t>
  </si>
  <si>
    <t xml:space="preserve">Elaboro/proyecto: Valeria Garcia Arias - Directora Administrativa </t>
  </si>
  <si>
    <t>MAYO 31 DE 2020</t>
  </si>
  <si>
    <t>EJECUTADO</t>
  </si>
  <si>
    <t>RESUMEN EJECUCION PRESUPUESTAL CONCEJO DE CALI A MAYO 31 DE 2020</t>
  </si>
  <si>
    <t xml:space="preserve">EJECUCION PRESUPUESTAL CONCEJO MUNICIPAL DE CALI  </t>
  </si>
  <si>
    <t xml:space="preserve">PRESUPUESTO INICIAL </t>
  </si>
  <si>
    <t xml:space="preserve">PRESUPUESTO EJECUTADO </t>
  </si>
  <si>
    <t xml:space="preserve">TOTAL TRASFERENCIA LEY 617 GASTOS DE FUNCIONAMIENTO </t>
  </si>
  <si>
    <t>TOTAL PRESUPUESTO VIGENCIA 2020</t>
  </si>
  <si>
    <t>PORCENTAJE DE EJECUCION</t>
  </si>
  <si>
    <t xml:space="preserve">EL PRESUPUESTO DEL CONCEJO DE CALI,  A ABRIL 30 DE 2020 SE HA EJECUTADO EN UN 45,43% CUMPLIENDO CON EL PAGO DE LO GASTOS DE FUNCIONAMIENTO DEL CONCEJO </t>
  </si>
  <si>
    <t xml:space="preserve">EN LO QUE CORRESPONDE A LOS SERVICIOS PERSONALES DE LA NOMINA, LOS GASTOS GENERALES Y CONTRATACION DEL PERSONAL DE APOYO DE LAS AREAS ADMINISTRATIVAS Y DE </t>
  </si>
  <si>
    <t>LAS UNIDADES DE APOYO NORMATIVO, ES UNA EJECUCION DEL GASTO MODERADO PARA EL SEGUNDO TRIMESTRE DE LA VIGENCIA EN CORCORDANCIA CON EL COMPORTAMIENTO DE 1,5% DE LOS ICLD LEY 617 DE 2000, SE RECOMIENDA  MANTENER LA POLITICA DE AUSTERIDAD DEL GASTO HASTA TANTO NO SE TENGA PROYECCION DE LOS ICLD A JUNIO 30 DE 2020 Y MEJOREN EL COMPORTAMIENTO DE LOS INGRESOS CORRIENTES PARA LA TOMA DE DECISIONES EN MATERIA FINANCIERA DE LA CORPORACION. .</t>
  </si>
  <si>
    <t xml:space="preserve">PRESUPUESTO TOTAL </t>
  </si>
  <si>
    <t>PRESUPUESTO EJECUTADO</t>
  </si>
  <si>
    <t>PORCENTAJE EJECUCION</t>
  </si>
  <si>
    <t xml:space="preserve">Elaboro/proyecto: Dra Valeria Garcia Arias - Directora Administrativa </t>
  </si>
  <si>
    <t xml:space="preserve">EL PRESUPUESTO DEL CONCEJO DE CALI,  A MAYO 31 DE 2020 SE HA EJECUTADO EN UN 50,433 CUMPLIENDO CON EL PAGO DE LO GASTOS DE FUNCIONAMIENTO DEL CONCEJO </t>
  </si>
  <si>
    <t xml:space="preserve">LAS UNIDADES DE APOYO NORMATIVO, SE RECOMIENDA  MANTENER LA POLITICA DE AUSTERIDAD DEL GASTO Y CONTRATAR LO ESTRICTAMENTE NECESARIO HASTA TANTO NO SE  TENGA PROYECCION DE LOS ICLD A JUNIO 30 DE 2020 Y MEJORE EL COMRPORTAMIENTO DE LOS INGRESOS CORRIENTES DE LIBRE DESTINACION EN CUMPLIMIENTO DE LA LEY 617 DE 2000,  PARA LA TOMA DE DECISIONES EN MATERIA FINANCIERA DE LA CORPORACION SITUACION QUE NOS PERMITA APALANCAR LAS OBLIGACIONES LABORALES DE LA NOMINA Y SUS ASOCIADOS . </t>
  </si>
</sst>
</file>

<file path=xl/styles.xml><?xml version="1.0" encoding="utf-8"?>
<styleSheet xmlns="http://schemas.openxmlformats.org/spreadsheetml/2006/main">
  <numFmts count="8">
    <numFmt numFmtId="43" formatCode="_(* #,##0.00_);_(* \(#,##0.00\);_(* &quot;-&quot;??_);_(@_)"/>
    <numFmt numFmtId="164" formatCode="_ * #,##0.00_ ;_ * \-#,##0.00_ ;_ * &quot;-&quot;??_ ;_ @_ "/>
    <numFmt numFmtId="165" formatCode="#,##0_-;#,##0\-;&quot; &quot;"/>
    <numFmt numFmtId="166" formatCode="&quot;$&quot;#,##0"/>
    <numFmt numFmtId="167" formatCode="&quot;$&quot;#,##0.000"/>
    <numFmt numFmtId="168" formatCode="&quot;$&quot;#,##0.00"/>
    <numFmt numFmtId="169" formatCode="_ * #,##0_ ;_ * \-#,##0_ ;_ * &quot;-&quot;??_ ;_ @_ "/>
    <numFmt numFmtId="170" formatCode="_(* #,##0_);_(* \(#,##0\);_(* &quot;-&quot;??_);_(@_)"/>
  </numFmts>
  <fonts count="17">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color rgb="FF000000"/>
      <name val="Arial"/>
      <family val="2"/>
    </font>
    <font>
      <b/>
      <sz val="12"/>
      <name val="Arial"/>
      <family val="2"/>
    </font>
    <font>
      <sz val="12"/>
      <name val="Arial"/>
      <family val="2"/>
    </font>
    <font>
      <b/>
      <sz val="11"/>
      <name val="Arial"/>
      <family val="2"/>
    </font>
    <font>
      <b/>
      <sz val="8"/>
      <name val="Arial"/>
      <family val="2"/>
    </font>
    <font>
      <b/>
      <sz val="16"/>
      <color rgb="FF0070C0"/>
      <name val="Arial"/>
      <family val="2"/>
    </font>
    <font>
      <sz val="11"/>
      <color rgb="FF0070C0"/>
      <name val="Arial"/>
      <family val="2"/>
    </font>
    <font>
      <sz val="11"/>
      <color theme="1"/>
      <name val="Arial"/>
      <family val="2"/>
    </font>
    <font>
      <b/>
      <sz val="11"/>
      <color rgb="FF0070C0"/>
      <name val="Arial"/>
      <family val="2"/>
    </font>
    <font>
      <b/>
      <sz val="10"/>
      <color rgb="FF0070C0"/>
      <name val="Arial"/>
      <family val="2"/>
    </font>
    <font>
      <b/>
      <sz val="18"/>
      <color rgb="FF0070C0"/>
      <name val="Arial"/>
      <family val="2"/>
    </font>
    <font>
      <sz val="18"/>
      <color rgb="FF0070C0"/>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cellStyleXfs>
  <cellXfs count="138">
    <xf numFmtId="0" fontId="0" fillId="0" borderId="0" xfId="0"/>
    <xf numFmtId="0" fontId="2" fillId="0" borderId="1" xfId="0" applyFont="1" applyFill="1" applyBorder="1"/>
    <xf numFmtId="0" fontId="2" fillId="0" borderId="2" xfId="0" applyFont="1" applyFill="1" applyBorder="1"/>
    <xf numFmtId="0" fontId="3" fillId="0" borderId="3" xfId="0" applyFont="1" applyFill="1" applyBorder="1" applyAlignment="1">
      <alignment horizontal="center"/>
    </xf>
    <xf numFmtId="0" fontId="2" fillId="0" borderId="4" xfId="0" applyFont="1" applyFill="1" applyBorder="1"/>
    <xf numFmtId="0" fontId="2" fillId="0" borderId="5" xfId="0" applyFont="1" applyFill="1" applyBorder="1"/>
    <xf numFmtId="0" fontId="3" fillId="0" borderId="4"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center"/>
    </xf>
    <xf numFmtId="0" fontId="3" fillId="0" borderId="7" xfId="0" applyFont="1" applyFill="1" applyBorder="1"/>
    <xf numFmtId="0" fontId="3" fillId="0" borderId="8" xfId="0" applyFont="1" applyFill="1" applyBorder="1"/>
    <xf numFmtId="0" fontId="3" fillId="0" borderId="7" xfId="0" applyFont="1" applyFill="1" applyBorder="1" applyAlignment="1">
      <alignment horizontal="center"/>
    </xf>
    <xf numFmtId="0" fontId="3" fillId="0" borderId="7" xfId="0" applyFont="1" applyFill="1" applyBorder="1" applyAlignment="1">
      <alignment horizontal="left"/>
    </xf>
    <xf numFmtId="3" fontId="3" fillId="0" borderId="8" xfId="0" applyNumberFormat="1" applyFont="1" applyFill="1" applyBorder="1" applyAlignment="1">
      <alignment horizontal="left"/>
    </xf>
    <xf numFmtId="0" fontId="3" fillId="0" borderId="9" xfId="0" applyFont="1" applyFill="1" applyBorder="1" applyAlignment="1">
      <alignment horizontal="center"/>
    </xf>
    <xf numFmtId="0" fontId="3" fillId="0" borderId="10" xfId="0" applyFont="1" applyFill="1" applyBorder="1"/>
    <xf numFmtId="0" fontId="3" fillId="0" borderId="11" xfId="0" applyFont="1" applyFill="1" applyBorder="1"/>
    <xf numFmtId="3" fontId="3" fillId="0" borderId="12" xfId="0" applyNumberFormat="1" applyFont="1" applyFill="1" applyBorder="1"/>
    <xf numFmtId="4" fontId="3" fillId="0" borderId="12" xfId="0" applyNumberFormat="1" applyFont="1" applyFill="1" applyBorder="1"/>
    <xf numFmtId="3" fontId="3" fillId="0" borderId="13" xfId="0" applyNumberFormat="1" applyFont="1" applyFill="1" applyBorder="1"/>
    <xf numFmtId="0" fontId="3" fillId="0" borderId="14" xfId="0" applyFont="1" applyFill="1" applyBorder="1"/>
    <xf numFmtId="0" fontId="3" fillId="0" borderId="15" xfId="0" applyFont="1" applyFill="1" applyBorder="1"/>
    <xf numFmtId="3" fontId="3" fillId="0" borderId="16" xfId="0" applyNumberFormat="1" applyFont="1" applyFill="1" applyBorder="1"/>
    <xf numFmtId="4" fontId="3" fillId="0" borderId="16" xfId="0" applyNumberFormat="1" applyFont="1" applyFill="1" applyBorder="1"/>
    <xf numFmtId="3" fontId="3" fillId="0" borderId="17" xfId="0" applyNumberFormat="1" applyFont="1" applyFill="1" applyBorder="1"/>
    <xf numFmtId="0" fontId="2" fillId="0" borderId="14" xfId="0" applyFont="1" applyFill="1" applyBorder="1"/>
    <xf numFmtId="0" fontId="2" fillId="0" borderId="15" xfId="0" applyFont="1" applyFill="1" applyBorder="1"/>
    <xf numFmtId="3" fontId="2" fillId="0" borderId="16" xfId="0" applyNumberFormat="1" applyFont="1" applyFill="1" applyBorder="1"/>
    <xf numFmtId="4" fontId="2" fillId="0" borderId="16" xfId="0" applyNumberFormat="1" applyFont="1" applyFill="1" applyBorder="1"/>
    <xf numFmtId="164" fontId="2" fillId="0" borderId="9" xfId="1" applyNumberFormat="1" applyFont="1" applyBorder="1" applyAlignment="1">
      <alignment horizontal="right"/>
    </xf>
    <xf numFmtId="3" fontId="2" fillId="0" borderId="18" xfId="0" applyNumberFormat="1" applyFont="1" applyFill="1" applyBorder="1"/>
    <xf numFmtId="4" fontId="2" fillId="0" borderId="18" xfId="0" applyNumberFormat="1" applyFont="1" applyFill="1" applyBorder="1"/>
    <xf numFmtId="3" fontId="2" fillId="0" borderId="17" xfId="0" applyNumberFormat="1" applyFont="1" applyFill="1" applyBorder="1"/>
    <xf numFmtId="3" fontId="0" fillId="0" borderId="19" xfId="0" applyNumberFormat="1" applyFill="1" applyBorder="1"/>
    <xf numFmtId="165" fontId="0" fillId="0" borderId="19" xfId="0" applyNumberFormat="1" applyFill="1" applyBorder="1"/>
    <xf numFmtId="4" fontId="0" fillId="0" borderId="0" xfId="0" applyNumberFormat="1" applyAlignment="1">
      <alignment horizontal="right"/>
    </xf>
    <xf numFmtId="3" fontId="0" fillId="0" borderId="18" xfId="0" applyNumberFormat="1" applyFill="1" applyBorder="1"/>
    <xf numFmtId="166" fontId="2" fillId="0" borderId="9" xfId="0" applyNumberFormat="1" applyFont="1" applyBorder="1" applyAlignment="1">
      <alignment horizontal="right"/>
    </xf>
    <xf numFmtId="0" fontId="0" fillId="0" borderId="15" xfId="0" applyFill="1" applyBorder="1"/>
    <xf numFmtId="164" fontId="3" fillId="0" borderId="16" xfId="1" applyNumberFormat="1" applyFont="1" applyFill="1" applyBorder="1"/>
    <xf numFmtId="164" fontId="2" fillId="0" borderId="16" xfId="1" applyNumberFormat="1" applyFont="1" applyFill="1" applyBorder="1"/>
    <xf numFmtId="167" fontId="2" fillId="0" borderId="9" xfId="0" applyNumberFormat="1" applyFont="1" applyBorder="1" applyAlignment="1">
      <alignment horizontal="right"/>
    </xf>
    <xf numFmtId="168" fontId="2" fillId="0" borderId="9" xfId="0" applyNumberFormat="1" applyFont="1" applyBorder="1" applyAlignment="1">
      <alignment horizontal="right"/>
    </xf>
    <xf numFmtId="4" fontId="0" fillId="0" borderId="16" xfId="0" applyNumberFormat="1" applyFill="1" applyBorder="1"/>
    <xf numFmtId="1" fontId="2" fillId="0" borderId="14" xfId="0" applyNumberFormat="1" applyFont="1" applyFill="1" applyBorder="1"/>
    <xf numFmtId="49" fontId="4" fillId="2" borderId="19" xfId="2" applyNumberFormat="1" applyFont="1" applyFill="1" applyBorder="1" applyAlignment="1">
      <alignment horizontal="left"/>
    </xf>
    <xf numFmtId="1" fontId="3" fillId="0" borderId="14" xfId="0" applyNumberFormat="1" applyFont="1" applyFill="1" applyBorder="1"/>
    <xf numFmtId="4" fontId="0" fillId="0" borderId="18" xfId="0" applyNumberFormat="1" applyFill="1" applyBorder="1"/>
    <xf numFmtId="164" fontId="5" fillId="0" borderId="0" xfId="1" applyNumberFormat="1" applyFont="1" applyAlignment="1">
      <alignment horizontal="justify"/>
    </xf>
    <xf numFmtId="4" fontId="3" fillId="0" borderId="17" xfId="0" applyNumberFormat="1" applyFont="1" applyFill="1" applyBorder="1"/>
    <xf numFmtId="4" fontId="2" fillId="0" borderId="17" xfId="0" applyNumberFormat="1" applyFont="1" applyFill="1" applyBorder="1"/>
    <xf numFmtId="0" fontId="2" fillId="0" borderId="20" xfId="0" applyFont="1" applyFill="1" applyBorder="1"/>
    <xf numFmtId="0" fontId="2" fillId="0" borderId="21" xfId="0" applyFont="1" applyFill="1" applyBorder="1"/>
    <xf numFmtId="4" fontId="2" fillId="0" borderId="22" xfId="0" applyNumberFormat="1" applyFont="1" applyFill="1" applyBorder="1"/>
    <xf numFmtId="3" fontId="2" fillId="0" borderId="23" xfId="0" applyNumberFormat="1" applyFont="1" applyFill="1" applyBorder="1"/>
    <xf numFmtId="4" fontId="2" fillId="0" borderId="23" xfId="0" applyNumberFormat="1" applyFont="1" applyFill="1" applyBorder="1"/>
    <xf numFmtId="0" fontId="3" fillId="0" borderId="24" xfId="0" applyFont="1" applyFill="1" applyBorder="1"/>
    <xf numFmtId="0" fontId="3" fillId="0" borderId="25" xfId="0" applyFont="1" applyFill="1" applyBorder="1"/>
    <xf numFmtId="3" fontId="3" fillId="0" borderId="26" xfId="0" applyNumberFormat="1" applyFont="1" applyFill="1" applyBorder="1"/>
    <xf numFmtId="4" fontId="3" fillId="0" borderId="26" xfId="0" applyNumberFormat="1" applyFont="1" applyFill="1" applyBorder="1"/>
    <xf numFmtId="3" fontId="3" fillId="0" borderId="27" xfId="0" applyNumberFormat="1" applyFont="1" applyFill="1" applyBorder="1"/>
    <xf numFmtId="0" fontId="3" fillId="0" borderId="0" xfId="0" applyFont="1" applyFill="1" applyBorder="1"/>
    <xf numFmtId="4" fontId="3" fillId="0" borderId="0" xfId="0" applyNumberFormat="1" applyFont="1" applyFill="1" applyBorder="1"/>
    <xf numFmtId="0" fontId="2" fillId="0" borderId="0" xfId="0" applyFont="1" applyFill="1" applyBorder="1"/>
    <xf numFmtId="3" fontId="2" fillId="0" borderId="0" xfId="0" applyNumberFormat="1" applyFont="1" applyFill="1"/>
    <xf numFmtId="0" fontId="2" fillId="0" borderId="0" xfId="0" applyFont="1" applyFill="1"/>
    <xf numFmtId="4" fontId="2" fillId="0" borderId="0" xfId="0" applyNumberFormat="1" applyFont="1" applyFill="1"/>
    <xf numFmtId="169" fontId="2" fillId="0" borderId="0" xfId="1" applyNumberFormat="1" applyFont="1" applyFill="1"/>
    <xf numFmtId="3" fontId="6" fillId="0" borderId="0" xfId="0" applyNumberFormat="1" applyFont="1" applyFill="1"/>
    <xf numFmtId="0" fontId="6" fillId="0" borderId="0" xfId="0" applyFont="1" applyFill="1"/>
    <xf numFmtId="4" fontId="7" fillId="0" borderId="0" xfId="0" applyNumberFormat="1" applyFont="1" applyFill="1"/>
    <xf numFmtId="43" fontId="2" fillId="0" borderId="0" xfId="0" applyNumberFormat="1" applyFont="1" applyFill="1"/>
    <xf numFmtId="0" fontId="7" fillId="0" borderId="22" xfId="0" applyFont="1" applyFill="1" applyBorder="1"/>
    <xf numFmtId="0" fontId="7" fillId="0" borderId="28" xfId="0" applyFont="1" applyFill="1" applyBorder="1"/>
    <xf numFmtId="0" fontId="7" fillId="0" borderId="29" xfId="0" applyFont="1" applyFill="1" applyBorder="1"/>
    <xf numFmtId="0" fontId="7" fillId="0" borderId="23" xfId="0" applyFont="1" applyFill="1" applyBorder="1"/>
    <xf numFmtId="4" fontId="6" fillId="0" borderId="23" xfId="0" applyNumberFormat="1" applyFont="1" applyFill="1" applyBorder="1"/>
    <xf numFmtId="4" fontId="7" fillId="0" borderId="29" xfId="0" applyNumberFormat="1" applyFont="1" applyFill="1" applyBorder="1"/>
    <xf numFmtId="0" fontId="7" fillId="0" borderId="30" xfId="0" applyFont="1" applyFill="1" applyBorder="1"/>
    <xf numFmtId="0" fontId="7" fillId="0" borderId="0" xfId="0" applyFont="1" applyFill="1" applyBorder="1"/>
    <xf numFmtId="0" fontId="7" fillId="0" borderId="31" xfId="0" applyFont="1" applyFill="1" applyBorder="1"/>
    <xf numFmtId="0" fontId="6" fillId="0" borderId="18" xfId="0" applyFont="1" applyFill="1" applyBorder="1" applyAlignment="1">
      <alignment horizontal="center"/>
    </xf>
    <xf numFmtId="4" fontId="6" fillId="0" borderId="18" xfId="0" applyNumberFormat="1" applyFont="1" applyFill="1" applyBorder="1"/>
    <xf numFmtId="4" fontId="3" fillId="0" borderId="23" xfId="0" applyNumberFormat="1" applyFont="1" applyFill="1" applyBorder="1" applyAlignment="1">
      <alignment horizontal="center"/>
    </xf>
    <xf numFmtId="0" fontId="8" fillId="0" borderId="30" xfId="0" applyFont="1" applyFill="1" applyBorder="1"/>
    <xf numFmtId="0" fontId="8" fillId="0" borderId="0" xfId="0" applyFont="1" applyFill="1" applyBorder="1"/>
    <xf numFmtId="0" fontId="8" fillId="0" borderId="31" xfId="0" applyFont="1" applyFill="1" applyBorder="1"/>
    <xf numFmtId="3" fontId="6" fillId="0" borderId="19" xfId="0" applyNumberFormat="1" applyFont="1" applyFill="1" applyBorder="1"/>
    <xf numFmtId="4" fontId="6" fillId="0" borderId="19" xfId="0" applyNumberFormat="1" applyFont="1" applyFill="1" applyBorder="1"/>
    <xf numFmtId="4" fontId="2" fillId="0" borderId="31" xfId="0" applyNumberFormat="1" applyFont="1" applyFill="1" applyBorder="1"/>
    <xf numFmtId="164" fontId="0" fillId="0" borderId="0" xfId="1" applyNumberFormat="1" applyFont="1" applyFill="1"/>
    <xf numFmtId="164" fontId="2" fillId="0" borderId="0" xfId="1" applyNumberFormat="1" applyFont="1" applyFill="1"/>
    <xf numFmtId="3" fontId="7" fillId="0" borderId="19" xfId="0" applyNumberFormat="1" applyFont="1" applyFill="1" applyBorder="1"/>
    <xf numFmtId="4" fontId="7" fillId="0" borderId="19" xfId="0" applyNumberFormat="1" applyFont="1" applyFill="1" applyBorder="1"/>
    <xf numFmtId="0" fontId="6" fillId="0" borderId="30" xfId="0" applyFont="1" applyFill="1" applyBorder="1"/>
    <xf numFmtId="0" fontId="6" fillId="0" borderId="0" xfId="0" applyFont="1" applyFill="1" applyBorder="1"/>
    <xf numFmtId="4" fontId="3" fillId="0" borderId="31" xfId="0" applyNumberFormat="1" applyFont="1" applyFill="1" applyBorder="1"/>
    <xf numFmtId="0" fontId="6" fillId="0" borderId="31" xfId="0" applyFont="1" applyFill="1" applyBorder="1"/>
    <xf numFmtId="0" fontId="6" fillId="0" borderId="12" xfId="0" applyFont="1" applyFill="1" applyBorder="1"/>
    <xf numFmtId="0" fontId="6" fillId="0" borderId="32" xfId="0" applyFont="1" applyFill="1" applyBorder="1"/>
    <xf numFmtId="0" fontId="6" fillId="0" borderId="33" xfId="0" applyFont="1" applyFill="1" applyBorder="1"/>
    <xf numFmtId="3" fontId="6" fillId="0" borderId="34" xfId="0" applyNumberFormat="1" applyFont="1" applyFill="1" applyBorder="1"/>
    <xf numFmtId="4" fontId="6" fillId="0" borderId="34" xfId="0" applyNumberFormat="1" applyFont="1" applyFill="1" applyBorder="1"/>
    <xf numFmtId="3" fontId="6" fillId="0" borderId="33" xfId="0" applyNumberFormat="1" applyFont="1" applyFill="1" applyBorder="1"/>
    <xf numFmtId="10" fontId="3" fillId="0" borderId="34" xfId="0" applyNumberFormat="1" applyFont="1" applyFill="1" applyBorder="1" applyAlignment="1">
      <alignment horizontal="center"/>
    </xf>
    <xf numFmtId="4" fontId="7" fillId="0" borderId="30" xfId="0" applyNumberFormat="1" applyFont="1" applyFill="1" applyBorder="1"/>
    <xf numFmtId="4" fontId="7" fillId="0" borderId="0" xfId="0" applyNumberFormat="1" applyFont="1" applyFill="1" applyBorder="1"/>
    <xf numFmtId="0" fontId="3" fillId="0" borderId="35" xfId="0" applyFont="1" applyFill="1" applyBorder="1" applyAlignment="1">
      <alignment horizontal="center"/>
    </xf>
    <xf numFmtId="0" fontId="2" fillId="0" borderId="18" xfId="0" applyFont="1" applyFill="1" applyBorder="1"/>
    <xf numFmtId="0" fontId="3" fillId="0" borderId="0" xfId="0" applyFont="1" applyFill="1" applyBorder="1" applyAlignment="1">
      <alignment horizontal="center"/>
    </xf>
    <xf numFmtId="0" fontId="3" fillId="0" borderId="18" xfId="0" applyFont="1" applyFill="1" applyBorder="1" applyAlignment="1">
      <alignment horizontal="center"/>
    </xf>
    <xf numFmtId="0" fontId="9" fillId="0" borderId="36" xfId="0" applyFont="1" applyFill="1" applyBorder="1" applyAlignment="1">
      <alignment horizontal="center"/>
    </xf>
    <xf numFmtId="10" fontId="3" fillId="0" borderId="32" xfId="0" applyNumberFormat="1" applyFont="1" applyFill="1" applyBorder="1"/>
    <xf numFmtId="10" fontId="2" fillId="0" borderId="18" xfId="0" applyNumberFormat="1" applyFont="1" applyFill="1" applyBorder="1"/>
    <xf numFmtId="10" fontId="2" fillId="0" borderId="32" xfId="0" applyNumberFormat="1" applyFont="1" applyFill="1" applyBorder="1"/>
    <xf numFmtId="10" fontId="2" fillId="0" borderId="0" xfId="0" applyNumberFormat="1" applyFont="1" applyFill="1" applyBorder="1"/>
    <xf numFmtId="10" fontId="3" fillId="0" borderId="37" xfId="0" applyNumberFormat="1" applyFont="1" applyFill="1" applyBorder="1"/>
    <xf numFmtId="10" fontId="3" fillId="0" borderId="18" xfId="0" applyNumberFormat="1" applyFont="1" applyFill="1" applyBorder="1"/>
    <xf numFmtId="10" fontId="3" fillId="0" borderId="0" xfId="0" applyNumberFormat="1" applyFont="1" applyFill="1" applyBorder="1"/>
    <xf numFmtId="10" fontId="2" fillId="0" borderId="0" xfId="0" applyNumberFormat="1" applyFont="1" applyFill="1"/>
    <xf numFmtId="0" fontId="10" fillId="0" borderId="0" xfId="0" applyFont="1"/>
    <xf numFmtId="0" fontId="11" fillId="0" borderId="0" xfId="0" applyFont="1"/>
    <xf numFmtId="0" fontId="12" fillId="0" borderId="0" xfId="0" applyFont="1"/>
    <xf numFmtId="0" fontId="10" fillId="0" borderId="18" xfId="0" applyFont="1" applyBorder="1"/>
    <xf numFmtId="0" fontId="13" fillId="0" borderId="18" xfId="0" applyFont="1" applyBorder="1" applyAlignment="1">
      <alignment horizontal="center"/>
    </xf>
    <xf numFmtId="0" fontId="13" fillId="0" borderId="0" xfId="0" applyFont="1" applyAlignment="1">
      <alignment horizontal="center"/>
    </xf>
    <xf numFmtId="0" fontId="12" fillId="0" borderId="18" xfId="0" applyFont="1" applyBorder="1"/>
    <xf numFmtId="4" fontId="6" fillId="0" borderId="18" xfId="4" applyNumberFormat="1" applyFont="1" applyFill="1" applyBorder="1"/>
    <xf numFmtId="4" fontId="7" fillId="0" borderId="18" xfId="4" applyNumberFormat="1" applyFont="1" applyFill="1" applyBorder="1"/>
    <xf numFmtId="0" fontId="13" fillId="0" borderId="18" xfId="0" applyFont="1" applyBorder="1"/>
    <xf numFmtId="10" fontId="14" fillId="0" borderId="34" xfId="0" applyNumberFormat="1" applyFont="1" applyFill="1" applyBorder="1" applyAlignment="1">
      <alignment horizontal="center"/>
    </xf>
    <xf numFmtId="0" fontId="12" fillId="0" borderId="0" xfId="0" applyFont="1" applyAlignment="1">
      <alignment wrapText="1"/>
    </xf>
    <xf numFmtId="0" fontId="0" fillId="0" borderId="0" xfId="0" applyAlignment="1">
      <alignment wrapText="1"/>
    </xf>
    <xf numFmtId="0" fontId="15" fillId="0" borderId="18" xfId="0" applyFont="1" applyBorder="1" applyAlignment="1">
      <alignment horizontal="center"/>
    </xf>
    <xf numFmtId="3" fontId="15" fillId="0" borderId="18" xfId="0" applyNumberFormat="1" applyFont="1" applyBorder="1" applyAlignment="1">
      <alignment horizontal="center"/>
    </xf>
    <xf numFmtId="170" fontId="15" fillId="0" borderId="18" xfId="3" applyNumberFormat="1" applyFont="1" applyBorder="1" applyAlignment="1">
      <alignment horizontal="center"/>
    </xf>
    <xf numFmtId="10" fontId="16" fillId="0" borderId="16" xfId="0" applyNumberFormat="1" applyFont="1" applyBorder="1" applyAlignment="1">
      <alignment horizontal="center"/>
    </xf>
  </cellXfs>
  <cellStyles count="5">
    <cellStyle name="Millares" xfId="3" builtinId="3"/>
    <cellStyle name="Millares 2" xfId="1"/>
    <cellStyle name="Normal" xfId="0" builtinId="0"/>
    <cellStyle name="Normal 2 2" xfId="2"/>
    <cellStyle name="Normal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  </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'[3]ABRIL 2019'!$B$1:$B$2</c:f>
              <c:strCache>
                <c:ptCount val="1"/>
                <c:pt idx="0">
                  <c:v>EJECUCION PRESUPUESTAL CONCEJO MUNICIPAL DE CALI   PRESUPUESTO INICIAL </c:v>
                </c:pt>
              </c:strCache>
            </c:strRef>
          </c:tx>
          <c:explosion val="1"/>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dLbl>
              <c:idx val="0"/>
              <c:layout/>
              <c:showVal val="1"/>
              <c:extLst>
                <c:ext xmlns:c15="http://schemas.microsoft.com/office/drawing/2012/chart" uri="{CE6537A1-D6FC-4f65-9D91-7224C49458BB}">
                  <c15:layout/>
                </c:ext>
              </c:extLst>
            </c:dLbl>
            <c:dLbl>
              <c:idx val="1"/>
              <c:layout/>
              <c:showVal val="1"/>
              <c:extLst>
                <c:ext xmlns:c15="http://schemas.microsoft.com/office/drawing/2012/chart" uri="{CE6537A1-D6FC-4f65-9D91-7224C49458BB}">
                  <c15:layout/>
                </c:ext>
              </c:extLst>
            </c:dLbl>
            <c:dLbl>
              <c:idx val="2"/>
              <c:layout/>
              <c:showVal val="1"/>
              <c:extLst>
                <c:ext xmlns:c15="http://schemas.microsoft.com/office/drawing/2012/chart" uri="{CE6537A1-D6FC-4f65-9D91-7224C49458BB}">
                  <c15:layout/>
                </c:ext>
              </c:extLst>
            </c:dLbl>
            <c:delete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extLst>
              <c:ext xmlns:c15="http://schemas.microsoft.com/office/drawing/2012/chart" uri="{CE6537A1-D6FC-4f65-9D91-7224C49458BB}"/>
            </c:extLst>
          </c:dLbls>
          <c:cat>
            <c:strRef>
              <c:f>'[3]ABRIL 2019'!$A$3:$A$5</c:f>
              <c:strCache>
                <c:ptCount val="3"/>
                <c:pt idx="0">
                  <c:v>TOTAL TRASFERENCIA LEY 617 GASTOS DE FUNCIONAMIENTO </c:v>
                </c:pt>
                <c:pt idx="1">
                  <c:v>HONORARIOS CONCEJALES </c:v>
                </c:pt>
                <c:pt idx="2">
                  <c:v>TOTAL PRESUPUESTO VIGENCIA 2019 </c:v>
                </c:pt>
              </c:strCache>
            </c:strRef>
          </c:cat>
          <c:val>
            <c:numRef>
              <c:f>'[3]ABRIL 2019'!$B$3:$B$5</c:f>
              <c:numCache>
                <c:formatCode>#,##0</c:formatCode>
                <c:ptCount val="3"/>
                <c:pt idx="0">
                  <c:v>17531249265</c:v>
                </c:pt>
                <c:pt idx="1">
                  <c:v>2088653280</c:v>
                </c:pt>
                <c:pt idx="2">
                  <c:v>19619902545</c:v>
                </c:pt>
              </c:numCache>
            </c:numRef>
          </c:val>
        </c:ser>
        <c:ser>
          <c:idx val="1"/>
          <c:order val="1"/>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val>
            <c:numRef>
              <c:f>'[3]ABRIL 2019'!$B$3:$B$5</c:f>
              <c:numCache>
                <c:formatCode>#,##0</c:formatCode>
                <c:ptCount val="3"/>
                <c:pt idx="0">
                  <c:v>17531249265</c:v>
                </c:pt>
                <c:pt idx="1">
                  <c:v>2088653280</c:v>
                </c:pt>
                <c:pt idx="2">
                  <c:v>19619902545</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4803149606299291" l="0.70866141732283561" r="0.70866141732283561" t="0.74803149606299291" header="0.3149606299212605" footer="0.3149606299212605"/>
    <c:pageSetup paperSize="5"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EJECUCION PRESUPUESTAL</a:t>
            </a:r>
            <a:r>
              <a:rPr lang="en-US" b="1" baseline="0"/>
              <a:t> A ABRIL 30</a:t>
            </a:r>
            <a:endParaRPr lang="en-US" b="1"/>
          </a:p>
          <a:p>
            <a:pPr>
              <a:defRPr sz="1400" b="1" i="0" u="none" strike="noStrike" kern="1200" spc="0" baseline="0">
                <a:solidFill>
                  <a:schemeClr val="tx1">
                    <a:lumMod val="65000"/>
                    <a:lumOff val="35000"/>
                  </a:schemeClr>
                </a:solidFill>
                <a:latin typeface="+mn-lt"/>
                <a:ea typeface="+mn-ea"/>
                <a:cs typeface="+mn-cs"/>
              </a:defRPr>
            </a:pPr>
            <a:r>
              <a:rPr lang="en-US" b="1"/>
              <a:t>DE 2020 CONCEJO MUNICIPAL DE CALI</a:t>
            </a:r>
          </a:p>
          <a:p>
            <a:pPr>
              <a:defRPr sz="1400" b="1" i="0" u="none" strike="noStrike" kern="1200" spc="0" baseline="0">
                <a:solidFill>
                  <a:schemeClr val="tx1">
                    <a:lumMod val="65000"/>
                    <a:lumOff val="35000"/>
                  </a:schemeClr>
                </a:solidFill>
                <a:latin typeface="+mn-lt"/>
                <a:ea typeface="+mn-ea"/>
                <a:cs typeface="+mn-cs"/>
              </a:defRPr>
            </a:pPr>
            <a:endParaRPr lang="en-US" b="1"/>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dLbl>
              <c:idx val="0"/>
              <c:layout/>
              <c:tx>
                <c:rich>
                  <a:bodyPr/>
                  <a:lstStyle/>
                  <a:p>
                    <a:r>
                      <a:rPr lang="en-US"/>
                      <a:t> 8.295.034.139 </a:t>
                    </a:r>
                  </a:p>
                </c:rich>
              </c:tx>
              <c:showVal val="1"/>
            </c:dLbl>
            <c:dLbl>
              <c:idx val="1"/>
              <c:layout/>
              <c:tx>
                <c:rich>
                  <a:bodyPr/>
                  <a:lstStyle/>
                  <a:p>
                    <a:r>
                      <a:rPr lang="en-US"/>
                      <a:t> 545.050.428 </a:t>
                    </a:r>
                  </a:p>
                </c:rich>
              </c:tx>
              <c:showVal val="1"/>
            </c:dLbl>
            <c:dLbl>
              <c:idx val="2"/>
              <c:layout/>
              <c:tx>
                <c:rich>
                  <a:bodyPr/>
                  <a:lstStyle/>
                  <a:p>
                    <a:r>
                      <a:rPr lang="en-US"/>
                      <a:t> 8.841.084.567 </a:t>
                    </a:r>
                  </a:p>
                </c:rich>
              </c:tx>
              <c:showVal val="1"/>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'[3]ABRIL 2019'!$A$48:$A$50</c:f>
              <c:strCache>
                <c:ptCount val="3"/>
                <c:pt idx="0">
                  <c:v>TOTAL EJECUTADO TRASFERENCIA LEY 617 GASTOS DE FUNCIONAMIENTO </c:v>
                </c:pt>
                <c:pt idx="1">
                  <c:v>EJECUTADO HONORARIOS CONCEJALES </c:v>
                </c:pt>
                <c:pt idx="2">
                  <c:v>TOTAL PRESUPUESTO EJECUTADO </c:v>
                </c:pt>
              </c:strCache>
            </c:strRef>
          </c:cat>
          <c:val>
            <c:numRef>
              <c:f>'[3]ABRIL 2019'!$B$48:$B$50</c:f>
              <c:numCache>
                <c:formatCode>_(* #,##0_);_(* \(#,##0\);_(* "-"??_);_(@_)</c:formatCode>
                <c:ptCount val="3"/>
                <c:pt idx="0">
                  <c:v>9077395696</c:v>
                </c:pt>
                <c:pt idx="1">
                  <c:v>713946728</c:v>
                </c:pt>
                <c:pt idx="2">
                  <c:v>9791342424</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EJECUCION PRESUPUESTAL  CONCEJO MUNICIPAL DE CALI A ABRIL 30 DE 2020 </a:t>
            </a:r>
            <a:endParaRPr lang="es-CO" b="1">
              <a:effectLst/>
            </a:endParaRPr>
          </a:p>
        </c:rich>
      </c:tx>
      <c:layout>
        <c:manualLayout>
          <c:xMode val="edge"/>
          <c:yMode val="edge"/>
          <c:x val="0.11049817302248997"/>
          <c:y val="3.0651340996168612E-2"/>
        </c:manualLayout>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dLbl>
              <c:idx val="1"/>
              <c:layout>
                <c:manualLayout>
                  <c:x val="0.19448248833149251"/>
                  <c:y val="6.3046100428668983E-2"/>
                </c:manualLayout>
              </c:layout>
              <c:tx>
                <c:rich>
                  <a:bodyPr/>
                  <a:lstStyle/>
                  <a:p>
                    <a:r>
                      <a:rPr lang="en-US"/>
                      <a:t> 8.841.084.567 </a:t>
                    </a:r>
                  </a:p>
                </c:rich>
              </c:tx>
              <c:showVal val="1"/>
            </c:dLbl>
            <c:dLbl>
              <c:idx val="2"/>
              <c:layout/>
              <c:tx>
                <c:rich>
                  <a:bodyPr/>
                  <a:lstStyle/>
                  <a:p>
                    <a:r>
                      <a:rPr lang="en-US"/>
                      <a:t>45,43%</a:t>
                    </a:r>
                  </a:p>
                </c:rich>
              </c:tx>
              <c:showVal val="1"/>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'[3]ABRIL 2019'!$A$25:$A$27</c:f>
              <c:strCache>
                <c:ptCount val="2"/>
                <c:pt idx="0">
                  <c:v>PRESUPUESTO TOTAL</c:v>
                </c:pt>
                <c:pt idx="1">
                  <c:v>PRESUPUESTO EJECUTADO</c:v>
                </c:pt>
              </c:strCache>
            </c:strRef>
          </c:cat>
          <c:val>
            <c:numRef>
              <c:f>'[3]ABRIL 2019'!$B$25:$B$27</c:f>
              <c:numCache>
                <c:formatCode>_(* #,##0_);_(* \(#,##0\);_(* "-"??_);_(@_)</c:formatCode>
                <c:ptCount val="3"/>
                <c:pt idx="0">
                  <c:v>19619902545</c:v>
                </c:pt>
                <c:pt idx="1">
                  <c:v>9791342424</c:v>
                </c:pt>
                <c:pt idx="2" formatCode="0%">
                  <c:v>0.50329611644867622</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  </a:t>
            </a:r>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tx>
            <c:strRef>
              <c:f>'[3]ABRIL 2019'!$B$1:$B$2</c:f>
              <c:strCache>
                <c:ptCount val="1"/>
                <c:pt idx="0">
                  <c:v>EJECUCION PRESUPUESTAL CONCEJO MUNICIPAL DE CALI   PRESUPUESTO INICIAL </c:v>
                </c:pt>
              </c:strCache>
            </c:strRef>
          </c:tx>
          <c:explosion val="1"/>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dLbl>
              <c:idx val="0"/>
              <c:layout/>
              <c:showVal val="1"/>
              <c:extLst>
                <c:ext xmlns:c15="http://schemas.microsoft.com/office/drawing/2012/chart" uri="{CE6537A1-D6FC-4f65-9D91-7224C49458BB}">
                  <c15:layout/>
                </c:ext>
              </c:extLst>
            </c:dLbl>
            <c:dLbl>
              <c:idx val="1"/>
              <c:layout/>
              <c:showVal val="1"/>
              <c:extLst>
                <c:ext xmlns:c15="http://schemas.microsoft.com/office/drawing/2012/chart" uri="{CE6537A1-D6FC-4f65-9D91-7224C49458BB}">
                  <c15:layout/>
                </c:ext>
              </c:extLst>
            </c:dLbl>
            <c:dLbl>
              <c:idx val="2"/>
              <c:layout/>
              <c:showVal val="1"/>
              <c:extLst>
                <c:ext xmlns:c15="http://schemas.microsoft.com/office/drawing/2012/chart" uri="{CE6537A1-D6FC-4f65-9D91-7224C49458BB}">
                  <c15:layout/>
                </c:ext>
              </c:extLst>
            </c:dLbl>
            <c:delete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extLst>
              <c:ext xmlns:c15="http://schemas.microsoft.com/office/drawing/2012/chart" uri="{CE6537A1-D6FC-4f65-9D91-7224C49458BB}"/>
            </c:extLst>
          </c:dLbls>
          <c:cat>
            <c:strRef>
              <c:f>'[3]ABRIL 2019'!$A$3:$A$5</c:f>
              <c:strCache>
                <c:ptCount val="3"/>
                <c:pt idx="0">
                  <c:v>TOTAL TRASFERENCIA LEY 617 GASTOS DE FUNCIONAMIENTO </c:v>
                </c:pt>
                <c:pt idx="1">
                  <c:v>HONORARIOS CONCEJALES </c:v>
                </c:pt>
                <c:pt idx="2">
                  <c:v>TOTAL PRESUPUESTO VIGENCIA 2019 </c:v>
                </c:pt>
              </c:strCache>
            </c:strRef>
          </c:cat>
          <c:val>
            <c:numRef>
              <c:f>'[3]ABRIL 2019'!$B$3:$B$5</c:f>
              <c:numCache>
                <c:formatCode>#,##0</c:formatCode>
                <c:ptCount val="3"/>
                <c:pt idx="0">
                  <c:v>17531249265</c:v>
                </c:pt>
                <c:pt idx="1">
                  <c:v>2088653280</c:v>
                </c:pt>
                <c:pt idx="2">
                  <c:v>19619902545</c:v>
                </c:pt>
              </c:numCache>
            </c:numRef>
          </c:val>
        </c:ser>
        <c:ser>
          <c:idx val="1"/>
          <c:order val="1"/>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val>
            <c:numRef>
              <c:f>'[3]ABRIL 2019'!$B$3:$B$5</c:f>
              <c:numCache>
                <c:formatCode>#,##0</c:formatCode>
                <c:ptCount val="3"/>
                <c:pt idx="0">
                  <c:v>17531249265</c:v>
                </c:pt>
                <c:pt idx="1">
                  <c:v>2088653280</c:v>
                </c:pt>
                <c:pt idx="2">
                  <c:v>19619902545</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4803149606299291" l="0.70866141732283561" r="0.70866141732283561" t="0.74803149606299291" header="0.3149606299212605" footer="0.3149606299212605"/>
    <c:pageSetup paperSize="5"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EJECUCION PRESUPUESTAL</a:t>
            </a:r>
            <a:r>
              <a:rPr lang="en-US" b="1" baseline="0"/>
              <a:t> A MAYO 31 </a:t>
            </a:r>
          </a:p>
          <a:p>
            <a:pPr>
              <a:defRPr sz="1400" b="1" i="0" u="none" strike="noStrike" kern="1200" spc="0" baseline="0">
                <a:solidFill>
                  <a:schemeClr val="tx1">
                    <a:lumMod val="65000"/>
                    <a:lumOff val="35000"/>
                  </a:schemeClr>
                </a:solidFill>
                <a:latin typeface="+mn-lt"/>
                <a:ea typeface="+mn-ea"/>
                <a:cs typeface="+mn-cs"/>
              </a:defRPr>
            </a:pPr>
            <a:r>
              <a:rPr lang="en-US" b="1"/>
              <a:t>DE 2020 CONCEJO MUNICIPAL DE CALI</a:t>
            </a:r>
          </a:p>
          <a:p>
            <a:pPr>
              <a:defRPr sz="1400" b="1" i="0" u="none" strike="noStrike" kern="1200" spc="0" baseline="0">
                <a:solidFill>
                  <a:schemeClr val="tx1">
                    <a:lumMod val="65000"/>
                    <a:lumOff val="35000"/>
                  </a:schemeClr>
                </a:solidFill>
                <a:latin typeface="+mn-lt"/>
                <a:ea typeface="+mn-ea"/>
                <a:cs typeface="+mn-cs"/>
              </a:defRPr>
            </a:pPr>
            <a:endParaRPr lang="en-US" b="1"/>
          </a:p>
        </c:rich>
      </c:tx>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'[3]ABRIL 2019'!$A$48:$A$50</c:f>
              <c:strCache>
                <c:ptCount val="3"/>
                <c:pt idx="0">
                  <c:v>TOTAL EJECUTADO TRASFERENCIA LEY 617 GASTOS DE FUNCIONAMIENTO </c:v>
                </c:pt>
                <c:pt idx="1">
                  <c:v>EJECUTADO HONORARIOS CONCEJALES </c:v>
                </c:pt>
                <c:pt idx="2">
                  <c:v>TOTAL PRESUPUESTO EJECUTADO </c:v>
                </c:pt>
              </c:strCache>
            </c:strRef>
          </c:cat>
          <c:val>
            <c:numRef>
              <c:f>'[3]ABRIL 2019'!$B$48:$B$50</c:f>
              <c:numCache>
                <c:formatCode>_(* #,##0_);_(* \(#,##0\);_(* "-"??_);_(@_)</c:formatCode>
                <c:ptCount val="3"/>
                <c:pt idx="0">
                  <c:v>9077395696</c:v>
                </c:pt>
                <c:pt idx="1">
                  <c:v>713946728</c:v>
                </c:pt>
                <c:pt idx="2">
                  <c:v>9791342424</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800" b="1" i="0" baseline="0">
                <a:effectLst/>
              </a:rPr>
              <a:t>EJECUCION PRESUPUESTAL  CONCEJO MUNICIPAL DE CALI A MAYO 31 DE 2020 </a:t>
            </a:r>
            <a:endParaRPr lang="es-CO" b="1">
              <a:effectLst/>
            </a:endParaRPr>
          </a:p>
        </c:rich>
      </c:tx>
      <c:layout>
        <c:manualLayout>
          <c:xMode val="edge"/>
          <c:yMode val="edge"/>
          <c:x val="0.11049817302248997"/>
          <c:y val="3.0651340996168612E-2"/>
        </c:manualLayout>
      </c:layout>
      <c:spPr>
        <a:noFill/>
        <a:ln>
          <a:noFill/>
        </a:ln>
        <a:effectLst/>
      </c:spPr>
    </c:title>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w="25400">
                <a:solidFill>
                  <a:schemeClr val="lt1"/>
                </a:solidFill>
              </a:ln>
              <a:effectLst/>
              <a:sp3d contourW="25400">
                <a:contourClr>
                  <a:schemeClr val="lt1"/>
                </a:contourClr>
              </a:sp3d>
            </c:spPr>
          </c:dPt>
          <c:dPt>
            <c:idx val="1"/>
            <c:spPr>
              <a:solidFill>
                <a:schemeClr val="accent2"/>
              </a:solidFill>
              <a:ln w="25400">
                <a:solidFill>
                  <a:schemeClr val="lt1"/>
                </a:solidFill>
              </a:ln>
              <a:effectLst/>
              <a:sp3d contourW="25400">
                <a:contourClr>
                  <a:schemeClr val="lt1"/>
                </a:contourClr>
              </a:sp3d>
            </c:spPr>
          </c:dPt>
          <c:dPt>
            <c:idx val="2"/>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Val val="1"/>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'[3]ABRIL 2019'!$A$25:$A$27</c:f>
              <c:strCache>
                <c:ptCount val="2"/>
                <c:pt idx="0">
                  <c:v>PRESUPUESTO TOTAL</c:v>
                </c:pt>
                <c:pt idx="1">
                  <c:v>PRESUPUESTO EJECUTADO</c:v>
                </c:pt>
              </c:strCache>
            </c:strRef>
          </c:cat>
          <c:val>
            <c:numRef>
              <c:f>'[3]ABRIL 2019'!$B$25:$B$27</c:f>
              <c:numCache>
                <c:formatCode>_(* #,##0_);_(* \(#,##0\);_(* "-"??_);_(@_)</c:formatCode>
                <c:ptCount val="3"/>
                <c:pt idx="0">
                  <c:v>19619902545</c:v>
                </c:pt>
                <c:pt idx="1">
                  <c:v>9791342424</c:v>
                </c:pt>
                <c:pt idx="2" formatCode="0%">
                  <c:v>0.50329611644867622</c:v>
                </c:pt>
              </c:numCache>
            </c:numRef>
          </c:val>
        </c:ser>
      </c:pie3DChart>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19050</xdr:rowOff>
    </xdr:from>
    <xdr:to>
      <xdr:col>0</xdr:col>
      <xdr:colOff>4162425</xdr:colOff>
      <xdr:row>36</xdr:row>
      <xdr:rowOff>133350</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4257674</xdr:colOff>
      <xdr:row>21</xdr:row>
      <xdr:rowOff>28574</xdr:rowOff>
    </xdr:from>
    <xdr:to>
      <xdr:col>2</xdr:col>
      <xdr:colOff>847724</xdr:colOff>
      <xdr:row>38</xdr:row>
      <xdr:rowOff>19050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1019175</xdr:colOff>
      <xdr:row>21</xdr:row>
      <xdr:rowOff>9525</xdr:rowOff>
    </xdr:from>
    <xdr:to>
      <xdr:col>5</xdr:col>
      <xdr:colOff>714375</xdr:colOff>
      <xdr:row>37</xdr:row>
      <xdr:rowOff>0</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19050</xdr:rowOff>
    </xdr:from>
    <xdr:to>
      <xdr:col>0</xdr:col>
      <xdr:colOff>4162425</xdr:colOff>
      <xdr:row>36</xdr:row>
      <xdr:rowOff>133350</xdr:rowOff>
    </xdr:to>
    <xdr:graphicFrame macro="">
      <xdr:nvGraphicFramePr>
        <xdr:cNvPr id="2"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4257674</xdr:colOff>
      <xdr:row>21</xdr:row>
      <xdr:rowOff>28574</xdr:rowOff>
    </xdr:from>
    <xdr:to>
      <xdr:col>2</xdr:col>
      <xdr:colOff>847724</xdr:colOff>
      <xdr:row>38</xdr:row>
      <xdr:rowOff>19050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1019175</xdr:colOff>
      <xdr:row>21</xdr:row>
      <xdr:rowOff>9525</xdr:rowOff>
    </xdr:from>
    <xdr:to>
      <xdr:col>5</xdr:col>
      <xdr:colOff>714375</xdr:colOff>
      <xdr:row>37</xdr:row>
      <xdr:rowOff>0</xdr:rowOff>
    </xdr:to>
    <xdr:graphicFrame macro="">
      <xdr:nvGraphicFramePr>
        <xdr:cNvPr id="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es%20sap/ejecuciones%20sa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ALIA/concejo%20municipal/vigencia%202017/vigencia%202017/pto%202017/pto%202017/ejecuciones%20sap%202015/ejecucion%20sap%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NDICION%20DE%20CUENTAS%20CONCEJO%20MUNICIIPAL%20ABRIL%20MAYO%20DE%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JECUCION%20PRESUPUESTAL%20A&#209;O%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upuesto inicial "/>
      <sheetName val="enero2020"/>
      <sheetName val="febrero2020"/>
      <sheetName val="Hoja1"/>
      <sheetName val="marzo2020"/>
      <sheetName val="inforabril2020"/>
      <sheetName val="mayo2020"/>
    </sheetNames>
    <sheetDataSet>
      <sheetData sheetId="0"/>
      <sheetData sheetId="1">
        <row r="3">
          <cell r="D3">
            <v>583892669</v>
          </cell>
        </row>
        <row r="8">
          <cell r="C8">
            <v>4956446366</v>
          </cell>
        </row>
        <row r="9">
          <cell r="C9">
            <v>156800000</v>
          </cell>
        </row>
        <row r="10">
          <cell r="C10">
            <v>31900000</v>
          </cell>
        </row>
        <row r="11">
          <cell r="C11">
            <v>387200000</v>
          </cell>
        </row>
        <row r="12">
          <cell r="C12">
            <v>54000000</v>
          </cell>
        </row>
        <row r="13">
          <cell r="C13">
            <v>63000000</v>
          </cell>
        </row>
        <row r="14">
          <cell r="C14">
            <v>33000000</v>
          </cell>
        </row>
        <row r="15">
          <cell r="C15">
            <v>504900000</v>
          </cell>
        </row>
        <row r="16">
          <cell r="C16">
            <v>243100000</v>
          </cell>
        </row>
        <row r="17">
          <cell r="C17">
            <v>253000000</v>
          </cell>
        </row>
        <row r="18">
          <cell r="C18">
            <v>33000000</v>
          </cell>
        </row>
        <row r="19">
          <cell r="C19">
            <v>4070000</v>
          </cell>
        </row>
        <row r="20">
          <cell r="C20">
            <v>20000000</v>
          </cell>
        </row>
        <row r="22">
          <cell r="C22">
            <v>4200000000</v>
          </cell>
        </row>
        <row r="23">
          <cell r="C23">
            <v>3100000000</v>
          </cell>
        </row>
        <row r="24">
          <cell r="C24">
            <v>346500000</v>
          </cell>
        </row>
        <row r="25">
          <cell r="C25">
            <v>44000000</v>
          </cell>
        </row>
        <row r="26">
          <cell r="C26">
            <v>45320000</v>
          </cell>
        </row>
        <row r="27">
          <cell r="C27">
            <v>183700000</v>
          </cell>
        </row>
        <row r="28">
          <cell r="C28">
            <v>33252478</v>
          </cell>
        </row>
        <row r="29">
          <cell r="C29">
            <v>62700000</v>
          </cell>
        </row>
        <row r="30">
          <cell r="C30">
            <v>460000000</v>
          </cell>
        </row>
        <row r="31">
          <cell r="C31">
            <v>402668644</v>
          </cell>
        </row>
        <row r="32">
          <cell r="C32">
            <v>517000000</v>
          </cell>
        </row>
        <row r="33">
          <cell r="C33">
            <v>245300000</v>
          </cell>
        </row>
        <row r="34">
          <cell r="C34">
            <v>30000000</v>
          </cell>
        </row>
        <row r="35">
          <cell r="C35">
            <v>50000000</v>
          </cell>
        </row>
        <row r="36">
          <cell r="C36">
            <v>15128762</v>
          </cell>
        </row>
        <row r="37">
          <cell r="C37">
            <v>100000000</v>
          </cell>
        </row>
        <row r="38">
          <cell r="C38">
            <v>28000000</v>
          </cell>
        </row>
        <row r="39">
          <cell r="C39">
            <v>6000000</v>
          </cell>
        </row>
        <row r="40">
          <cell r="C40">
            <v>70000000</v>
          </cell>
        </row>
        <row r="41">
          <cell r="C41">
            <v>35000000</v>
          </cell>
        </row>
        <row r="42">
          <cell r="C42">
            <v>15131355</v>
          </cell>
        </row>
        <row r="43">
          <cell r="C43">
            <v>90000000</v>
          </cell>
        </row>
        <row r="44">
          <cell r="C44">
            <v>100000000</v>
          </cell>
        </row>
        <row r="45">
          <cell r="C45">
            <v>470000000</v>
          </cell>
        </row>
        <row r="46">
          <cell r="C46">
            <v>100000000</v>
          </cell>
        </row>
        <row r="47">
          <cell r="C47">
            <v>11000000</v>
          </cell>
        </row>
        <row r="48">
          <cell r="C48">
            <v>11000000</v>
          </cell>
        </row>
        <row r="49">
          <cell r="C49">
            <v>15131660</v>
          </cell>
        </row>
        <row r="50">
          <cell r="C50">
            <v>4000000</v>
          </cell>
        </row>
        <row r="51">
          <cell r="C51">
            <v>2088653280</v>
          </cell>
        </row>
      </sheetData>
      <sheetData sheetId="2">
        <row r="3">
          <cell r="D3">
            <v>328997527</v>
          </cell>
        </row>
        <row r="30">
          <cell r="J30">
            <v>433071057</v>
          </cell>
        </row>
        <row r="48">
          <cell r="H48">
            <v>0</v>
          </cell>
        </row>
      </sheetData>
      <sheetData sheetId="3"/>
      <sheetData sheetId="4">
        <row r="3">
          <cell r="D3">
            <v>119375283</v>
          </cell>
        </row>
        <row r="35">
          <cell r="H35">
            <v>0</v>
          </cell>
        </row>
        <row r="36">
          <cell r="J36">
            <v>3379021</v>
          </cell>
        </row>
        <row r="39">
          <cell r="H39">
            <v>0</v>
          </cell>
        </row>
        <row r="41">
          <cell r="J41">
            <v>760000</v>
          </cell>
        </row>
      </sheetData>
      <sheetData sheetId="5">
        <row r="3">
          <cell r="D3">
            <v>73094164</v>
          </cell>
          <cell r="H3">
            <v>2932495250</v>
          </cell>
          <cell r="I3">
            <v>776996955</v>
          </cell>
          <cell r="J3">
            <v>5131592362</v>
          </cell>
          <cell r="L3">
            <v>10705723814</v>
          </cell>
        </row>
        <row r="8">
          <cell r="I8">
            <v>49843949</v>
          </cell>
          <cell r="J8">
            <v>1406424376</v>
          </cell>
        </row>
        <row r="9">
          <cell r="D9">
            <v>550214</v>
          </cell>
          <cell r="I9">
            <v>1828769</v>
          </cell>
          <cell r="J9">
            <v>77644474</v>
          </cell>
        </row>
        <row r="10">
          <cell r="D10">
            <v>104803</v>
          </cell>
          <cell r="I10">
            <v>331508</v>
          </cell>
          <cell r="J10">
            <v>14090964</v>
          </cell>
        </row>
        <row r="11">
          <cell r="D11">
            <v>1184126</v>
          </cell>
          <cell r="I11">
            <v>3700865</v>
          </cell>
          <cell r="J11">
            <v>157505709</v>
          </cell>
        </row>
        <row r="12">
          <cell r="D12">
            <v>1</v>
          </cell>
          <cell r="J12">
            <v>52117396</v>
          </cell>
        </row>
        <row r="13">
          <cell r="J13">
            <v>6743200</v>
          </cell>
        </row>
        <row r="14">
          <cell r="J14">
            <v>1700000</v>
          </cell>
        </row>
        <row r="15">
          <cell r="J15">
            <v>3189171</v>
          </cell>
        </row>
        <row r="16">
          <cell r="D16">
            <v>446976</v>
          </cell>
          <cell r="J16">
            <v>8485883</v>
          </cell>
        </row>
        <row r="17">
          <cell r="D17">
            <v>845804</v>
          </cell>
          <cell r="I17">
            <v>2643540</v>
          </cell>
          <cell r="J17">
            <v>112510653</v>
          </cell>
        </row>
        <row r="18">
          <cell r="I18">
            <v>256053</v>
          </cell>
          <cell r="J18">
            <v>7063377</v>
          </cell>
        </row>
        <row r="19">
          <cell r="I19">
            <v>4278</v>
          </cell>
          <cell r="J19">
            <v>849410</v>
          </cell>
        </row>
        <row r="22">
          <cell r="D22">
            <v>29549370</v>
          </cell>
          <cell r="H22">
            <v>1541994556</v>
          </cell>
          <cell r="I22">
            <v>278174746</v>
          </cell>
          <cell r="J22">
            <v>964664817</v>
          </cell>
        </row>
        <row r="23">
          <cell r="D23">
            <v>6429692</v>
          </cell>
          <cell r="H23">
            <v>1177780998</v>
          </cell>
          <cell r="I23">
            <v>246885389</v>
          </cell>
          <cell r="J23">
            <v>772259008</v>
          </cell>
        </row>
        <row r="24">
          <cell r="I24">
            <v>25757217</v>
          </cell>
          <cell r="J24">
            <v>78268095</v>
          </cell>
        </row>
        <row r="25">
          <cell r="I25">
            <v>2979097</v>
          </cell>
          <cell r="J25">
            <v>8968703</v>
          </cell>
        </row>
        <row r="26">
          <cell r="I26">
            <v>2110298</v>
          </cell>
          <cell r="J26">
            <v>6687202</v>
          </cell>
        </row>
        <row r="27">
          <cell r="I27">
            <v>12626199</v>
          </cell>
          <cell r="J27">
            <v>40022501</v>
          </cell>
        </row>
        <row r="28">
          <cell r="I28">
            <v>2110298</v>
          </cell>
          <cell r="J28">
            <v>6687202</v>
          </cell>
        </row>
        <row r="29">
          <cell r="I29">
            <v>4214405</v>
          </cell>
          <cell r="J29">
            <v>13356995</v>
          </cell>
        </row>
        <row r="31">
          <cell r="I31">
            <v>23609312</v>
          </cell>
          <cell r="J31">
            <v>69260272</v>
          </cell>
        </row>
        <row r="32">
          <cell r="I32">
            <v>34977932</v>
          </cell>
          <cell r="J32">
            <v>104585775</v>
          </cell>
        </row>
        <row r="33">
          <cell r="I33">
            <v>16833398</v>
          </cell>
          <cell r="J33">
            <v>53359502</v>
          </cell>
        </row>
        <row r="34">
          <cell r="D34">
            <v>5983178</v>
          </cell>
          <cell r="I34">
            <v>0</v>
          </cell>
        </row>
        <row r="36">
          <cell r="H36">
            <v>3394800</v>
          </cell>
          <cell r="J36">
            <v>3379021</v>
          </cell>
        </row>
        <row r="37">
          <cell r="I37">
            <v>0</v>
          </cell>
        </row>
        <row r="38">
          <cell r="J38">
            <v>1727336</v>
          </cell>
        </row>
        <row r="40">
          <cell r="H40">
            <v>0</v>
          </cell>
        </row>
        <row r="41">
          <cell r="H41">
            <v>100000000</v>
          </cell>
          <cell r="J41">
            <v>760000</v>
          </cell>
        </row>
        <row r="42">
          <cell r="H42">
            <v>2546400</v>
          </cell>
          <cell r="J42">
            <v>1365500</v>
          </cell>
        </row>
        <row r="43">
          <cell r="D43">
            <v>28000000</v>
          </cell>
          <cell r="H43">
            <v>4000000</v>
          </cell>
        </row>
        <row r="44">
          <cell r="I44">
            <v>0</v>
          </cell>
        </row>
        <row r="45">
          <cell r="H45">
            <v>100000000</v>
          </cell>
          <cell r="I45">
            <v>25748174</v>
          </cell>
          <cell r="J45">
            <v>222917779</v>
          </cell>
        </row>
        <row r="46">
          <cell r="H46">
            <v>0</v>
          </cell>
        </row>
        <row r="47">
          <cell r="H47">
            <v>0</v>
          </cell>
        </row>
        <row r="49">
          <cell r="H49">
            <v>712080</v>
          </cell>
          <cell r="J49">
            <v>304500</v>
          </cell>
        </row>
        <row r="51">
          <cell r="H51">
            <v>2066416</v>
          </cell>
          <cell r="I51">
            <v>42361528</v>
          </cell>
          <cell r="J51">
            <v>501622484</v>
          </cell>
        </row>
        <row r="53">
          <cell r="H53">
            <v>2066416</v>
          </cell>
          <cell r="I53">
            <v>42361528</v>
          </cell>
          <cell r="J53">
            <v>501622484</v>
          </cell>
        </row>
      </sheetData>
      <sheetData sheetId="6">
        <row r="3">
          <cell r="D3">
            <v>83278332</v>
          </cell>
          <cell r="H3">
            <v>2523969681</v>
          </cell>
          <cell r="I3">
            <v>708200640</v>
          </cell>
          <cell r="J3">
            <v>6559172103</v>
          </cell>
          <cell r="L3">
            <v>9745281789</v>
          </cell>
        </row>
        <row r="8">
          <cell r="I8">
            <v>55321686</v>
          </cell>
          <cell r="J8">
            <v>1774522894</v>
          </cell>
        </row>
        <row r="9">
          <cell r="D9">
            <v>837245</v>
          </cell>
          <cell r="I9">
            <v>1630839</v>
          </cell>
          <cell r="J9">
            <v>85727130</v>
          </cell>
        </row>
        <row r="10">
          <cell r="D10">
            <v>159475</v>
          </cell>
          <cell r="I10">
            <v>297848</v>
          </cell>
          <cell r="J10">
            <v>15626477</v>
          </cell>
        </row>
        <row r="11">
          <cell r="D11">
            <v>1797790</v>
          </cell>
          <cell r="I11">
            <v>3324746</v>
          </cell>
          <cell r="J11">
            <v>174729133</v>
          </cell>
        </row>
        <row r="12">
          <cell r="D12">
            <v>14</v>
          </cell>
          <cell r="J12">
            <v>52117396</v>
          </cell>
        </row>
        <row r="13">
          <cell r="D13">
            <v>19471</v>
          </cell>
          <cell r="J13">
            <v>6743200</v>
          </cell>
        </row>
        <row r="14">
          <cell r="J14">
            <v>1700000</v>
          </cell>
        </row>
        <row r="15">
          <cell r="J15">
            <v>3189171</v>
          </cell>
        </row>
        <row r="16">
          <cell r="D16">
            <v>1217962</v>
          </cell>
          <cell r="J16">
            <v>8485883</v>
          </cell>
        </row>
        <row r="17">
          <cell r="D17">
            <v>1284135</v>
          </cell>
          <cell r="I17">
            <v>2374880</v>
          </cell>
          <cell r="J17">
            <v>124813102</v>
          </cell>
        </row>
        <row r="18">
          <cell r="I18">
            <v>290574</v>
          </cell>
          <cell r="J18">
            <v>9031625</v>
          </cell>
        </row>
        <row r="19">
          <cell r="I19">
            <v>4278</v>
          </cell>
          <cell r="J19">
            <v>849410</v>
          </cell>
        </row>
        <row r="22">
          <cell r="D22">
            <v>37549370</v>
          </cell>
          <cell r="H22">
            <v>1287668943</v>
          </cell>
          <cell r="I22">
            <v>240075397</v>
          </cell>
          <cell r="J22">
            <v>1381607173</v>
          </cell>
        </row>
        <row r="23">
          <cell r="D23">
            <v>6429692</v>
          </cell>
          <cell r="H23">
            <v>1025647458</v>
          </cell>
          <cell r="I23">
            <v>192494036</v>
          </cell>
          <cell r="J23">
            <v>1099767503</v>
          </cell>
        </row>
        <row r="24">
          <cell r="I24">
            <v>26390337</v>
          </cell>
          <cell r="J24">
            <v>104025309</v>
          </cell>
        </row>
        <row r="25">
          <cell r="I25">
            <v>2984888</v>
          </cell>
          <cell r="J25">
            <v>11947812</v>
          </cell>
        </row>
        <row r="26">
          <cell r="I26">
            <v>2041599</v>
          </cell>
          <cell r="J26">
            <v>8797501</v>
          </cell>
        </row>
        <row r="27">
          <cell r="I27">
            <v>12215698</v>
          </cell>
          <cell r="J27">
            <v>52648702</v>
          </cell>
        </row>
        <row r="28">
          <cell r="I28">
            <v>2041599</v>
          </cell>
          <cell r="J28">
            <v>8797501</v>
          </cell>
        </row>
        <row r="29">
          <cell r="I29">
            <v>4077609</v>
          </cell>
          <cell r="J29">
            <v>17571391</v>
          </cell>
        </row>
        <row r="31">
          <cell r="I31">
            <v>22404746</v>
          </cell>
          <cell r="J31">
            <v>92869586</v>
          </cell>
        </row>
        <row r="32">
          <cell r="I32">
            <v>34571289</v>
          </cell>
          <cell r="J32">
            <v>139563700</v>
          </cell>
        </row>
        <row r="33">
          <cell r="I33">
            <v>16286099</v>
          </cell>
          <cell r="J33">
            <v>70192901</v>
          </cell>
        </row>
        <row r="34">
          <cell r="D34">
            <v>5983178</v>
          </cell>
        </row>
        <row r="37">
          <cell r="H37">
            <v>0</v>
          </cell>
        </row>
        <row r="40">
          <cell r="H40">
            <v>0</v>
          </cell>
        </row>
        <row r="41">
          <cell r="H41">
            <v>100000000</v>
          </cell>
          <cell r="J41">
            <v>760000</v>
          </cell>
        </row>
        <row r="45">
          <cell r="H45">
            <v>100000000</v>
          </cell>
          <cell r="J45">
            <v>248665953</v>
          </cell>
        </row>
        <row r="51">
          <cell r="I51">
            <v>89372492</v>
          </cell>
          <cell r="J51">
            <v>624574236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nero "/>
      <sheetName val="MARZO "/>
      <sheetName val="febrero "/>
      <sheetName val="mayo"/>
      <sheetName val="abril "/>
      <sheetName val="junio"/>
      <sheetName val="julio "/>
      <sheetName val="agosto"/>
      <sheetName val="SEPTIEMBRE "/>
      <sheetName val="OCTUBRE"/>
      <sheetName val="NOVIEMBRE"/>
      <sheetName val="diciembre "/>
      <sheetName val="Hoja1"/>
      <sheetName val="Hoja2"/>
    </sheetNames>
    <sheetDataSet>
      <sheetData sheetId="0" refreshError="1">
        <row r="45">
          <cell r="G45">
            <v>0</v>
          </cell>
        </row>
        <row r="48">
          <cell r="G4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IGENCIA 2016"/>
      <sheetName val="VIGENCIA2017"/>
      <sheetName val="VIGENCIA2018"/>
      <sheetName val="FEBRERO 2019"/>
      <sheetName val="ABRIL 2019"/>
      <sheetName val="Hoja1"/>
      <sheetName val="Hoja2"/>
      <sheetName val="Hoja3"/>
      <sheetName val="ABRIL2020"/>
    </sheetNames>
    <sheetDataSet>
      <sheetData sheetId="0"/>
      <sheetData sheetId="1"/>
      <sheetData sheetId="2"/>
      <sheetData sheetId="3"/>
      <sheetData sheetId="4">
        <row r="2">
          <cell r="B2" t="str">
            <v xml:space="preserve">PRESUPUESTO INICIAL </v>
          </cell>
        </row>
        <row r="3">
          <cell r="A3" t="str">
            <v xml:space="preserve">TOTAL TRASFERENCIA LEY 617 GASTOS DE FUNCIONAMIENTO </v>
          </cell>
          <cell r="B3">
            <v>17531249265</v>
          </cell>
        </row>
        <row r="4">
          <cell r="A4" t="str">
            <v xml:space="preserve">HONORARIOS CONCEJALES </v>
          </cell>
          <cell r="B4">
            <v>2088653280</v>
          </cell>
        </row>
        <row r="5">
          <cell r="A5" t="str">
            <v xml:space="preserve">TOTAL PRESUPUESTO VIGENCIA 2019 </v>
          </cell>
          <cell r="B5">
            <v>19619902545</v>
          </cell>
        </row>
        <row r="25">
          <cell r="A25" t="str">
            <v>PRESUPUESTO TOTAL</v>
          </cell>
          <cell r="B25">
            <v>19619902545</v>
          </cell>
        </row>
        <row r="26">
          <cell r="A26" t="str">
            <v>PRESUPUESTO EJECUTADO</v>
          </cell>
          <cell r="B26">
            <v>9791342424</v>
          </cell>
        </row>
        <row r="27">
          <cell r="B27">
            <v>0.50329611644867622</v>
          </cell>
        </row>
        <row r="48">
          <cell r="A48" t="str">
            <v xml:space="preserve">TOTAL EJECUTADO TRASFERENCIA LEY 617 GASTOS DE FUNCIONAMIENTO </v>
          </cell>
          <cell r="B48">
            <v>9077395696</v>
          </cell>
        </row>
        <row r="49">
          <cell r="A49" t="str">
            <v xml:space="preserve">EJECUTADO HONORARIOS CONCEJALES </v>
          </cell>
          <cell r="B49">
            <v>713946728</v>
          </cell>
        </row>
        <row r="50">
          <cell r="A50" t="str">
            <v xml:space="preserve">TOTAL PRESUPUESTO EJECUTADO </v>
          </cell>
          <cell r="B50">
            <v>9791342424</v>
          </cell>
        </row>
      </sheetData>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NERO-2020"/>
      <sheetName val="febrero 2020"/>
      <sheetName val="FEBRERO 20201"/>
      <sheetName val="marzo2020"/>
      <sheetName val="abril 2020"/>
      <sheetName val="mayo de 2020 "/>
      <sheetName val="junio de 2019"/>
      <sheetName val="juliode2019"/>
      <sheetName val="Gráfico1"/>
      <sheetName val="agosto2019"/>
      <sheetName val="septiembre2019"/>
      <sheetName val="octubre2019"/>
      <sheetName val="noviembre de 2019 "/>
      <sheetName val="diciembre2019"/>
      <sheetName val="ACUMULADO A JULIO DE  2017"/>
      <sheetName val="JULIO"/>
      <sheetName val="acumulado AGOSTO 2017"/>
      <sheetName val="AGOSTODEF"/>
      <sheetName val="ACUMULADA A SEPTIEMBRE DE 2017"/>
      <sheetName val="septiembre"/>
      <sheetName val=" acumulado a octubre 2017"/>
      <sheetName val="ACUMULADA A OCTIBRE2016"/>
      <sheetName val="ACUMULADO A NOVIEMBRE 30 2017"/>
      <sheetName val="OCTUBRE"/>
      <sheetName val="acumulado diciembre 2017"/>
      <sheetName val="noviembre 2016"/>
      <sheetName val="acumulado a noviembre 30 "/>
      <sheetName val="diciembre"/>
      <sheetName val="acumulado A DICIEMBRE DE 2015"/>
      <sheetName val="3"/>
      <sheetName val="4"/>
      <sheetName val="5"/>
      <sheetName val="6"/>
      <sheetName val="Hoja3"/>
      <sheetName val="Hoja1"/>
    </sheetNames>
    <sheetDataSet>
      <sheetData sheetId="0"/>
      <sheetData sheetId="1"/>
      <sheetData sheetId="2"/>
      <sheetData sheetId="3"/>
      <sheetData sheetId="4">
        <row r="95">
          <cell r="G95">
            <v>8295034139</v>
          </cell>
        </row>
        <row r="96">
          <cell r="G96">
            <v>546050428</v>
          </cell>
        </row>
        <row r="97">
          <cell r="I97">
            <v>0.45434368038039608</v>
          </cell>
        </row>
      </sheetData>
      <sheetData sheetId="5">
        <row r="95">
          <cell r="F95">
            <v>17531249265</v>
          </cell>
        </row>
        <row r="96">
          <cell r="F96">
            <v>2088653280</v>
          </cell>
        </row>
      </sheetData>
      <sheetData sheetId="6"/>
      <sheetData sheetId="7"/>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K99"/>
  <sheetViews>
    <sheetView topLeftCell="F82" workbookViewId="0">
      <selection activeCell="I97" sqref="I97"/>
    </sheetView>
  </sheetViews>
  <sheetFormatPr baseColWidth="10" defaultRowHeight="15"/>
  <cols>
    <col min="1" max="1" width="24.42578125" customWidth="1"/>
    <col min="2" max="2" width="43.7109375" customWidth="1"/>
    <col min="3" max="3" width="21.28515625" customWidth="1"/>
    <col min="4" max="4" width="21.140625" customWidth="1"/>
    <col min="5" max="5" width="15.5703125" customWidth="1"/>
    <col min="6" max="6" width="25.85546875" customWidth="1"/>
    <col min="7" max="7" width="22.7109375" customWidth="1"/>
    <col min="8" max="8" width="26.28515625" customWidth="1"/>
    <col min="9" max="9" width="16.140625" customWidth="1"/>
    <col min="10" max="10" width="21" customWidth="1"/>
    <col min="11" max="11" width="26.7109375" customWidth="1"/>
  </cols>
  <sheetData>
    <row r="1" spans="1:11">
      <c r="A1" s="1"/>
      <c r="B1" s="2"/>
      <c r="C1" s="1"/>
      <c r="D1" s="1"/>
      <c r="E1" s="1"/>
      <c r="F1" s="1"/>
      <c r="G1" s="1"/>
      <c r="H1" s="2"/>
      <c r="I1" s="2"/>
      <c r="J1" s="1"/>
      <c r="K1" s="3" t="s">
        <v>0</v>
      </c>
    </row>
    <row r="2" spans="1:11">
      <c r="A2" s="4"/>
      <c r="B2" s="5"/>
      <c r="C2" s="6" t="s">
        <v>1</v>
      </c>
      <c r="D2" s="6" t="s">
        <v>2</v>
      </c>
      <c r="E2" s="6" t="s">
        <v>3</v>
      </c>
      <c r="F2" s="6" t="s">
        <v>1</v>
      </c>
      <c r="G2" s="7" t="s">
        <v>4</v>
      </c>
      <c r="H2" s="8" t="s">
        <v>5</v>
      </c>
      <c r="I2" s="8" t="s">
        <v>6</v>
      </c>
      <c r="J2" s="6"/>
      <c r="K2" s="9" t="s">
        <v>7</v>
      </c>
    </row>
    <row r="3" spans="1:11" ht="15.75" thickBot="1">
      <c r="A3" s="10" t="s">
        <v>8</v>
      </c>
      <c r="B3" s="11" t="s">
        <v>9</v>
      </c>
      <c r="C3" s="12" t="s">
        <v>10</v>
      </c>
      <c r="D3" s="12"/>
      <c r="E3" s="12"/>
      <c r="F3" s="12" t="s">
        <v>11</v>
      </c>
      <c r="G3" s="13" t="s">
        <v>12</v>
      </c>
      <c r="H3" s="14" t="s">
        <v>13</v>
      </c>
      <c r="I3" s="14"/>
      <c r="J3" s="12" t="s">
        <v>14</v>
      </c>
      <c r="K3" s="15" t="s">
        <v>15</v>
      </c>
    </row>
    <row r="4" spans="1:11">
      <c r="A4" s="16">
        <v>2</v>
      </c>
      <c r="B4" s="17" t="s">
        <v>16</v>
      </c>
      <c r="C4" s="18">
        <f t="shared" ref="C4:K4" si="0">+C5</f>
        <v>19619902545</v>
      </c>
      <c r="D4" s="19">
        <f t="shared" si="0"/>
        <v>254240000</v>
      </c>
      <c r="E4" s="19">
        <f t="shared" si="0"/>
        <v>254240000</v>
      </c>
      <c r="F4" s="19">
        <f>+F5</f>
        <v>19619902545</v>
      </c>
      <c r="G4" s="18">
        <f>+G5</f>
        <v>8914178731</v>
      </c>
      <c r="H4" s="19">
        <f t="shared" si="0"/>
        <v>8841084567</v>
      </c>
      <c r="I4" s="19">
        <f t="shared" si="0"/>
        <v>5908589317</v>
      </c>
      <c r="J4" s="19">
        <f t="shared" si="0"/>
        <v>5131592362</v>
      </c>
      <c r="K4" s="20">
        <f t="shared" si="0"/>
        <v>10705723814</v>
      </c>
    </row>
    <row r="5" spans="1:11">
      <c r="A5" s="21">
        <v>21</v>
      </c>
      <c r="B5" s="22" t="s">
        <v>17</v>
      </c>
      <c r="C5" s="23">
        <f t="shared" ref="C5:K5" si="1">+C6+C51</f>
        <v>19619902545</v>
      </c>
      <c r="D5" s="24">
        <f t="shared" si="1"/>
        <v>254240000</v>
      </c>
      <c r="E5" s="24">
        <f t="shared" si="1"/>
        <v>254240000</v>
      </c>
      <c r="F5" s="24">
        <f>+F6+F51</f>
        <v>19619902545</v>
      </c>
      <c r="G5" s="23">
        <f>+G6+G51</f>
        <v>8914178731</v>
      </c>
      <c r="H5" s="24">
        <f t="shared" si="1"/>
        <v>8841084567</v>
      </c>
      <c r="I5" s="24">
        <f>+I6+I51</f>
        <v>5908589317</v>
      </c>
      <c r="J5" s="24">
        <f t="shared" si="1"/>
        <v>5131592362</v>
      </c>
      <c r="K5" s="25">
        <f t="shared" si="1"/>
        <v>10705723814</v>
      </c>
    </row>
    <row r="6" spans="1:11">
      <c r="A6" s="21">
        <v>2101</v>
      </c>
      <c r="B6" s="22" t="s">
        <v>18</v>
      </c>
      <c r="C6" s="23">
        <f t="shared" ref="C6:J6" si="2">+C7+C23</f>
        <v>18469510768</v>
      </c>
      <c r="D6" s="24">
        <f>+D7+D23</f>
        <v>0</v>
      </c>
      <c r="E6" s="24">
        <f>+E7+E23</f>
        <v>0</v>
      </c>
      <c r="F6" s="24">
        <f t="shared" si="2"/>
        <v>18469510768</v>
      </c>
      <c r="G6" s="23">
        <f t="shared" si="2"/>
        <v>8413339963</v>
      </c>
      <c r="H6" s="24">
        <f t="shared" si="2"/>
        <v>8374228977</v>
      </c>
      <c r="I6" s="24">
        <f>+I7+I23</f>
        <v>5652387007</v>
      </c>
      <c r="J6" s="24">
        <f t="shared" si="2"/>
        <v>4901138226</v>
      </c>
      <c r="K6" s="24">
        <f>+K7+K23</f>
        <v>10056170805</v>
      </c>
    </row>
    <row r="7" spans="1:11">
      <c r="A7" s="21">
        <v>210101</v>
      </c>
      <c r="B7" s="22" t="s">
        <v>19</v>
      </c>
      <c r="C7" s="23">
        <f>+C8+C9+C10+C11+C12+C13+C14+C16+C17+C18+C28+C15</f>
        <v>9080857488</v>
      </c>
      <c r="D7" s="24">
        <f>+D8+D9+D10+D11+D12+D13+D14+D16+D17+D18+D28</f>
        <v>0</v>
      </c>
      <c r="E7" s="24">
        <f>+E8+E9+E10+E11+E12+E13+E14+E16+E17+E18+E28</f>
        <v>0</v>
      </c>
      <c r="F7" s="24">
        <f>+F8+F9+F10+F11+F12+F13+F14+F16+F17+F18+F28+F15</f>
        <v>9080857488</v>
      </c>
      <c r="G7" s="23">
        <f>+G8+G9+G10+G11+G12+G13+G14+G16+G17+G18+G28+G15</f>
        <v>2849550959</v>
      </c>
      <c r="H7" s="24">
        <f>+H8+H9+H10+H11+H12+H13+H14+H16+H17+H18+H28+H15</f>
        <v>2846419035</v>
      </c>
      <c r="I7" s="24">
        <f>+I8+I9+I10+I11+I12+I13+I14+I16+I17+I18+I28+I15</f>
        <v>2846419035</v>
      </c>
      <c r="J7" s="24">
        <f>+J8+J9+J10+J11+J12+J13+J14+J16+J17+J18+J28+J15</f>
        <v>2662591917</v>
      </c>
      <c r="K7" s="25">
        <f>+K8+K9+K11+K12+K13+K14+K17+K18+K28+K10+K16+K15</f>
        <v>6231306529</v>
      </c>
    </row>
    <row r="8" spans="1:11" ht="15.75" thickBot="1">
      <c r="A8" s="26">
        <v>21010101</v>
      </c>
      <c r="B8" s="27" t="s">
        <v>20</v>
      </c>
      <c r="C8" s="28">
        <f>[1]enero2020!$C$8</f>
        <v>4956446366</v>
      </c>
      <c r="D8" s="29"/>
      <c r="E8" s="30"/>
      <c r="F8" s="29">
        <f>C8+D8-E8</f>
        <v>4956446366</v>
      </c>
      <c r="G8" s="31">
        <f>[1]inforabril2020!$I$8+[1]inforabril2020!$J$8</f>
        <v>1456268325</v>
      </c>
      <c r="H8" s="32">
        <f>G8</f>
        <v>1456268325</v>
      </c>
      <c r="I8" s="32">
        <f>H8</f>
        <v>1456268325</v>
      </c>
      <c r="J8" s="32">
        <f>[1]inforabril2020!$J$8</f>
        <v>1406424376</v>
      </c>
      <c r="K8" s="33">
        <f>F8-G8</f>
        <v>3500178041</v>
      </c>
    </row>
    <row r="9" spans="1:11" ht="15.75" thickBot="1">
      <c r="A9" s="26">
        <v>21010105</v>
      </c>
      <c r="B9" s="27" t="s">
        <v>21</v>
      </c>
      <c r="C9" s="28">
        <f>[1]enero2020!$C$9</f>
        <v>156800000</v>
      </c>
      <c r="D9" s="30"/>
      <c r="E9" s="30"/>
      <c r="F9" s="29">
        <f t="shared" ref="F9:F17" si="3">C9+D9-E9</f>
        <v>156800000</v>
      </c>
      <c r="G9" s="34">
        <f>[1]inforabril2020!$D$9+[1]inforabril2020!$I$9+[1]inforabril2020!$J$9</f>
        <v>80023457</v>
      </c>
      <c r="H9" s="35">
        <f>[1]inforabril2020!$I$9+[1]inforabril2020!$J$9</f>
        <v>79473243</v>
      </c>
      <c r="I9" s="35">
        <f>[1]inforabril2020!$I$9+[1]inforabril2020!$J$9</f>
        <v>79473243</v>
      </c>
      <c r="J9" s="35">
        <f>[1]inforabril2020!$J$9</f>
        <v>77644474</v>
      </c>
      <c r="K9" s="33">
        <f t="shared" ref="K9:K17" si="4">F9-G9</f>
        <v>76776543</v>
      </c>
    </row>
    <row r="10" spans="1:11" ht="15.75" thickBot="1">
      <c r="A10" s="26">
        <v>21010107</v>
      </c>
      <c r="B10" s="27" t="s">
        <v>22</v>
      </c>
      <c r="C10" s="28">
        <f>[1]enero2020!$C$10</f>
        <v>31900000</v>
      </c>
      <c r="D10" s="30"/>
      <c r="E10" s="36"/>
      <c r="F10" s="29">
        <f t="shared" si="3"/>
        <v>31900000</v>
      </c>
      <c r="G10" s="37">
        <f>[1]inforabril2020!$D$10+[1]inforabril2020!$I$10+[1]inforabril2020!$J$10</f>
        <v>14527275</v>
      </c>
      <c r="H10" s="32">
        <f>[1]inforabril2020!$I$10+[1]inforabril2020!$J$10</f>
        <v>14422472</v>
      </c>
      <c r="I10" s="32">
        <f>[1]inforabril2020!$I$10+[1]inforabril2020!$J$10</f>
        <v>14422472</v>
      </c>
      <c r="J10" s="32">
        <f>[1]inforabril2020!$J$10</f>
        <v>14090964</v>
      </c>
      <c r="K10" s="33">
        <f>F10-G10</f>
        <v>17372725</v>
      </c>
    </row>
    <row r="11" spans="1:11">
      <c r="A11" s="26">
        <v>21010113</v>
      </c>
      <c r="B11" s="27" t="s">
        <v>23</v>
      </c>
      <c r="C11" s="28"/>
      <c r="D11" s="29"/>
      <c r="E11" s="29"/>
      <c r="F11" s="29">
        <f t="shared" si="3"/>
        <v>0</v>
      </c>
      <c r="G11" s="31"/>
      <c r="H11" s="32"/>
      <c r="I11" s="32"/>
      <c r="J11" s="32"/>
      <c r="K11" s="33">
        <f t="shared" si="4"/>
        <v>0</v>
      </c>
    </row>
    <row r="12" spans="1:11">
      <c r="A12" s="26">
        <v>21010117</v>
      </c>
      <c r="B12" s="27" t="s">
        <v>24</v>
      </c>
      <c r="C12" s="28">
        <f>[1]enero2020!$C$15</f>
        <v>504900000</v>
      </c>
      <c r="D12" s="36"/>
      <c r="E12" s="36"/>
      <c r="F12" s="29">
        <f t="shared" si="3"/>
        <v>504900000</v>
      </c>
      <c r="G12" s="31">
        <f>[1]inforabril2020!$J$15</f>
        <v>3189171</v>
      </c>
      <c r="H12" s="32">
        <f>G12</f>
        <v>3189171</v>
      </c>
      <c r="I12" s="32">
        <f>H12</f>
        <v>3189171</v>
      </c>
      <c r="J12" s="32">
        <f>I11:I12</f>
        <v>3189171</v>
      </c>
      <c r="K12" s="33">
        <f t="shared" si="4"/>
        <v>501710829</v>
      </c>
    </row>
    <row r="13" spans="1:11" ht="15.75" thickBot="1">
      <c r="A13" s="26">
        <v>21010119</v>
      </c>
      <c r="B13" s="27" t="s">
        <v>25</v>
      </c>
      <c r="C13" s="28">
        <f>[1]enero2020!$C$16</f>
        <v>243100000</v>
      </c>
      <c r="D13" s="38"/>
      <c r="E13" s="29"/>
      <c r="F13" s="29">
        <f t="shared" si="3"/>
        <v>243100000</v>
      </c>
      <c r="G13" s="31">
        <f>[1]inforabril2020!$D$16+[1]inforabril2020!$J$16</f>
        <v>8932859</v>
      </c>
      <c r="H13" s="32">
        <f>[1]inforabril2020!$J$16</f>
        <v>8485883</v>
      </c>
      <c r="I13" s="32">
        <f>H13</f>
        <v>8485883</v>
      </c>
      <c r="J13" s="32">
        <f>I13</f>
        <v>8485883</v>
      </c>
      <c r="K13" s="33">
        <f t="shared" si="4"/>
        <v>234167141</v>
      </c>
    </row>
    <row r="14" spans="1:11">
      <c r="A14" s="26">
        <v>21010121</v>
      </c>
      <c r="B14" s="27" t="s">
        <v>26</v>
      </c>
      <c r="C14" s="28">
        <f>[1]enero2020!$C$17</f>
        <v>253000000</v>
      </c>
      <c r="D14" s="36"/>
      <c r="E14" s="36"/>
      <c r="F14" s="29">
        <f t="shared" si="3"/>
        <v>253000000</v>
      </c>
      <c r="G14" s="31">
        <f>[1]inforabril2020!$D$17+[1]inforabril2020!$I$17+[1]inforabril2020!$J$17</f>
        <v>115999997</v>
      </c>
      <c r="H14" s="32">
        <f>[1]inforabril2020!$I$17+[1]inforabril2020!$J$17</f>
        <v>115154193</v>
      </c>
      <c r="I14" s="32">
        <f>H14</f>
        <v>115154193</v>
      </c>
      <c r="J14" s="32">
        <f>[1]inforabril2020!$J$17</f>
        <v>112510653</v>
      </c>
      <c r="K14" s="33">
        <f t="shared" si="4"/>
        <v>137000003</v>
      </c>
    </row>
    <row r="15" spans="1:11">
      <c r="A15" s="26"/>
      <c r="B15" s="39" t="s">
        <v>27</v>
      </c>
      <c r="C15" s="28">
        <f>[1]enero2020!$C$18</f>
        <v>33000000</v>
      </c>
      <c r="D15" s="36"/>
      <c r="E15" s="36"/>
      <c r="F15" s="29">
        <f t="shared" si="3"/>
        <v>33000000</v>
      </c>
      <c r="G15" s="31">
        <f>[1]inforabril2020!$I$18+[1]inforabril2020!$J$18</f>
        <v>7319430</v>
      </c>
      <c r="H15" s="32">
        <f>G15</f>
        <v>7319430</v>
      </c>
      <c r="I15" s="32">
        <f>H15</f>
        <v>7319430</v>
      </c>
      <c r="J15" s="32">
        <f>[1]inforabril2020!$J$18</f>
        <v>7063377</v>
      </c>
      <c r="K15" s="33">
        <f t="shared" si="4"/>
        <v>25680570</v>
      </c>
    </row>
    <row r="16" spans="1:11">
      <c r="A16" s="26">
        <v>21010131</v>
      </c>
      <c r="B16" s="27" t="s">
        <v>28</v>
      </c>
      <c r="C16" s="28">
        <f>[1]enero2020!$C$19</f>
        <v>4070000</v>
      </c>
      <c r="D16" s="29"/>
      <c r="E16" s="29"/>
      <c r="F16" s="29">
        <f t="shared" si="3"/>
        <v>4070000</v>
      </c>
      <c r="G16" s="31">
        <f>[1]inforabril2020!$I$19+[1]inforabril2020!$J$19</f>
        <v>853688</v>
      </c>
      <c r="H16" s="32">
        <f>G16</f>
        <v>853688</v>
      </c>
      <c r="I16" s="32">
        <f>H16</f>
        <v>853688</v>
      </c>
      <c r="J16" s="32">
        <f>[1]inforabril2020!$J$19</f>
        <v>849410</v>
      </c>
      <c r="K16" s="33">
        <f t="shared" si="4"/>
        <v>3216312</v>
      </c>
    </row>
    <row r="17" spans="1:11">
      <c r="A17" s="26">
        <v>21010133</v>
      </c>
      <c r="B17" s="27" t="s">
        <v>29</v>
      </c>
      <c r="C17" s="28">
        <f>[1]enero2020!$C$20</f>
        <v>20000000</v>
      </c>
      <c r="D17" s="29"/>
      <c r="E17" s="29"/>
      <c r="F17" s="29">
        <f t="shared" si="3"/>
        <v>20000000</v>
      </c>
      <c r="G17" s="31">
        <v>0</v>
      </c>
      <c r="H17" s="32"/>
      <c r="I17" s="32"/>
      <c r="J17" s="32"/>
      <c r="K17" s="33">
        <f t="shared" si="4"/>
        <v>20000000</v>
      </c>
    </row>
    <row r="18" spans="1:11">
      <c r="A18" s="21">
        <v>21010111</v>
      </c>
      <c r="B18" s="22" t="s">
        <v>30</v>
      </c>
      <c r="C18" s="40">
        <f>+C19+C20+C21+C22</f>
        <v>537200000</v>
      </c>
      <c r="D18" s="24">
        <f>+D19+D20+D21+D22</f>
        <v>0</v>
      </c>
      <c r="E18" s="24">
        <f>+E19+E20+E21+E22</f>
        <v>0</v>
      </c>
      <c r="F18" s="24">
        <f t="shared" ref="F18:K18" si="5">+F19+F20+F21+F22</f>
        <v>537200000</v>
      </c>
      <c r="G18" s="23">
        <f t="shared" si="5"/>
        <v>222951297</v>
      </c>
      <c r="H18" s="24">
        <f t="shared" si="5"/>
        <v>221767170</v>
      </c>
      <c r="I18" s="24">
        <f>+I19+I20+I21+I22</f>
        <v>221767170</v>
      </c>
      <c r="J18" s="24">
        <f t="shared" si="5"/>
        <v>218066305</v>
      </c>
      <c r="K18" s="25">
        <f t="shared" si="5"/>
        <v>314248703</v>
      </c>
    </row>
    <row r="19" spans="1:11">
      <c r="A19" s="26">
        <v>2101011101</v>
      </c>
      <c r="B19" s="27" t="s">
        <v>31</v>
      </c>
      <c r="C19" s="41">
        <f>[1]enero2020!$C$11</f>
        <v>387200000</v>
      </c>
      <c r="D19" s="36"/>
      <c r="E19" s="36"/>
      <c r="F19" s="29">
        <f>C19+D19-E19</f>
        <v>387200000</v>
      </c>
      <c r="G19" s="31">
        <f>[1]inforabril2020!$D$11+[1]inforabril2020!$I$11+[1]inforabril2020!$J$11</f>
        <v>162390700</v>
      </c>
      <c r="H19" s="32">
        <f>[1]inforabril2020!$I$11+[1]inforabril2020!$J$11</f>
        <v>161206574</v>
      </c>
      <c r="I19" s="32">
        <f>H19</f>
        <v>161206574</v>
      </c>
      <c r="J19" s="32">
        <f>[1]inforabril2020!$J$11</f>
        <v>157505709</v>
      </c>
      <c r="K19" s="33">
        <f>F19-G19</f>
        <v>224809300</v>
      </c>
    </row>
    <row r="20" spans="1:11" ht="15.75" thickBot="1">
      <c r="A20" s="26">
        <v>2101011106</v>
      </c>
      <c r="B20" s="27" t="s">
        <v>32</v>
      </c>
      <c r="C20" s="41">
        <f>[1]enero2020!$C$12</f>
        <v>54000000</v>
      </c>
      <c r="D20" s="42"/>
      <c r="E20" s="29"/>
      <c r="F20" s="29">
        <f>C20+D20-E20</f>
        <v>54000000</v>
      </c>
      <c r="G20" s="31">
        <f>[1]inforabril2020!$D$12+[1]inforabril2020!$J$12</f>
        <v>52117397</v>
      </c>
      <c r="H20" s="32">
        <f>[1]inforabril2020!$J$12</f>
        <v>52117396</v>
      </c>
      <c r="I20" s="32">
        <f>H20</f>
        <v>52117396</v>
      </c>
      <c r="J20" s="32">
        <f>I20</f>
        <v>52117396</v>
      </c>
      <c r="K20" s="33">
        <f>F20-G20</f>
        <v>1882603</v>
      </c>
    </row>
    <row r="21" spans="1:11" ht="15.75" thickBot="1">
      <c r="A21" s="26">
        <v>2101011108</v>
      </c>
      <c r="B21" s="27" t="s">
        <v>33</v>
      </c>
      <c r="C21" s="41">
        <f>[1]enero2020!$C$13</f>
        <v>63000000</v>
      </c>
      <c r="D21" s="43"/>
      <c r="E21" s="29"/>
      <c r="F21" s="29">
        <f>C21+D21-E21</f>
        <v>63000000</v>
      </c>
      <c r="G21" s="31">
        <f>[1]inforabril2020!$J$13</f>
        <v>6743200</v>
      </c>
      <c r="H21" s="32">
        <f>G21</f>
        <v>6743200</v>
      </c>
      <c r="I21" s="32">
        <f>H21</f>
        <v>6743200</v>
      </c>
      <c r="J21" s="32">
        <f>I21</f>
        <v>6743200</v>
      </c>
      <c r="K21" s="33">
        <f>F21-G21</f>
        <v>56256800</v>
      </c>
    </row>
    <row r="22" spans="1:11">
      <c r="A22" s="26">
        <v>2101011109</v>
      </c>
      <c r="B22" s="27" t="s">
        <v>34</v>
      </c>
      <c r="C22" s="41">
        <f>[1]enero2020!$C$14</f>
        <v>33000000</v>
      </c>
      <c r="D22" s="29"/>
      <c r="E22" s="29"/>
      <c r="F22" s="29">
        <f>C22+D22-E22</f>
        <v>33000000</v>
      </c>
      <c r="G22" s="31">
        <f>[1]inforabril2020!$J$14</f>
        <v>1700000</v>
      </c>
      <c r="H22" s="32">
        <f>G22</f>
        <v>1700000</v>
      </c>
      <c r="I22" s="32">
        <f>H22</f>
        <v>1700000</v>
      </c>
      <c r="J22" s="32">
        <f>I22</f>
        <v>1700000</v>
      </c>
      <c r="K22" s="33">
        <f>F22-G22</f>
        <v>31300000</v>
      </c>
    </row>
    <row r="23" spans="1:11">
      <c r="A23" s="21">
        <v>210102</v>
      </c>
      <c r="B23" s="22" t="s">
        <v>35</v>
      </c>
      <c r="C23" s="24">
        <f>+C24+C25+C26+C27</f>
        <v>9388653280</v>
      </c>
      <c r="D23" s="24">
        <f>+D24+D25+D26+D27</f>
        <v>0</v>
      </c>
      <c r="E23" s="24">
        <f>+E24+E25+E26+E27</f>
        <v>0</v>
      </c>
      <c r="F23" s="24">
        <f t="shared" ref="F23:K23" si="6">+F24+F25+F26+F27</f>
        <v>9388653280</v>
      </c>
      <c r="G23" s="23">
        <f t="shared" si="6"/>
        <v>5563789004</v>
      </c>
      <c r="H23" s="24">
        <f t="shared" si="6"/>
        <v>5527809942</v>
      </c>
      <c r="I23" s="24">
        <f>+I24+I25+I26+I27</f>
        <v>2805967972</v>
      </c>
      <c r="J23" s="24">
        <f t="shared" si="6"/>
        <v>2238546309</v>
      </c>
      <c r="K23" s="25">
        <f t="shared" si="6"/>
        <v>3824864276</v>
      </c>
    </row>
    <row r="24" spans="1:11">
      <c r="A24" s="26">
        <v>21010201</v>
      </c>
      <c r="B24" s="27" t="s">
        <v>36</v>
      </c>
      <c r="C24" s="28">
        <f>[1]enero2020!$C$51</f>
        <v>2088653280</v>
      </c>
      <c r="D24" s="29"/>
      <c r="E24" s="29"/>
      <c r="F24" s="29">
        <f>C24+D24-E24</f>
        <v>2088653280</v>
      </c>
      <c r="G24" s="31">
        <f>[1]inforabril2020!$H$53+[1]inforabril2020!$I$53+[1]inforabril2020!$J$53</f>
        <v>546050428</v>
      </c>
      <c r="H24" s="32">
        <f>[1]inforabril2020!$H$51+[1]inforabril2020!$I$51+[1]inforabril2020!$J$51</f>
        <v>546050428</v>
      </c>
      <c r="I24" s="32">
        <f>[1]inforabril2020!$I$51+[1]inforabril2020!$J$51</f>
        <v>543984012</v>
      </c>
      <c r="J24" s="32">
        <f>[1]inforabril2020!$J$51</f>
        <v>501622484</v>
      </c>
      <c r="K24" s="33">
        <f>F24-G24</f>
        <v>1542602852</v>
      </c>
    </row>
    <row r="25" spans="1:11" ht="15.75" thickBot="1">
      <c r="A25" s="26">
        <v>21010203</v>
      </c>
      <c r="B25" s="27" t="s">
        <v>37</v>
      </c>
      <c r="C25" s="28">
        <f>[1]enero2020!$C$22</f>
        <v>4200000000</v>
      </c>
      <c r="D25" s="30"/>
      <c r="E25" s="44"/>
      <c r="F25" s="29">
        <f>C25+D25-E25</f>
        <v>4200000000</v>
      </c>
      <c r="G25" s="31">
        <f>[1]inforabril2020!$D$22+[1]inforabril2020!$H$22+[1]inforabril2020!$I$22+[1]inforabril2020!$J$22</f>
        <v>2814383489</v>
      </c>
      <c r="H25" s="32">
        <f>[1]inforabril2020!$H$22+[1]inforabril2020!$I$22+[1]inforabril2020!$J$22</f>
        <v>2784834119</v>
      </c>
      <c r="I25" s="32">
        <f>[1]inforabril2020!$I$22+[1]inforabril2020!$J$22</f>
        <v>1242839563</v>
      </c>
      <c r="J25" s="32">
        <f>[1]inforabril2020!$J$22</f>
        <v>964664817</v>
      </c>
      <c r="K25" s="33">
        <f>F25-G25</f>
        <v>1385616511</v>
      </c>
    </row>
    <row r="26" spans="1:11">
      <c r="A26" s="26">
        <v>21010207</v>
      </c>
      <c r="B26" s="27" t="s">
        <v>38</v>
      </c>
      <c r="C26" s="28">
        <v>0</v>
      </c>
      <c r="D26" s="29"/>
      <c r="E26" s="29"/>
      <c r="F26" s="29">
        <f>C26+D26-E26</f>
        <v>0</v>
      </c>
      <c r="G26" s="31"/>
      <c r="H26" s="32"/>
      <c r="I26" s="32"/>
      <c r="J26" s="32"/>
      <c r="K26" s="33">
        <f>F26-G26</f>
        <v>0</v>
      </c>
    </row>
    <row r="27" spans="1:11">
      <c r="A27" s="26">
        <v>21010209</v>
      </c>
      <c r="B27" s="27" t="s">
        <v>39</v>
      </c>
      <c r="C27" s="28">
        <f>[1]enero2020!$C$23</f>
        <v>3100000000</v>
      </c>
      <c r="D27" s="29"/>
      <c r="E27" s="29"/>
      <c r="F27" s="29">
        <f>C27+D27-E27</f>
        <v>3100000000</v>
      </c>
      <c r="G27" s="31">
        <f>[1]inforabril2020!$D$23+[1]inforabril2020!$H$23+[1]inforabril2020!$I$23+[1]inforabril2020!$J$23</f>
        <v>2203355087</v>
      </c>
      <c r="H27" s="32">
        <f>[1]inforabril2020!$H$23+[1]inforabril2020!$I$23+[1]inforabril2020!$J$23</f>
        <v>2196925395</v>
      </c>
      <c r="I27" s="32">
        <f>[1]inforabril2020!$I$23+[1]inforabril2020!$J$23</f>
        <v>1019144397</v>
      </c>
      <c r="J27" s="32">
        <f>[1]inforabril2020!$J$23</f>
        <v>772259008</v>
      </c>
      <c r="K27" s="33">
        <f>F27-G27</f>
        <v>896644913</v>
      </c>
    </row>
    <row r="28" spans="1:11">
      <c r="A28" s="21">
        <v>210103</v>
      </c>
      <c r="B28" s="22" t="s">
        <v>40</v>
      </c>
      <c r="C28" s="23">
        <f>+C29+C44</f>
        <v>2340441122</v>
      </c>
      <c r="D28" s="24">
        <f t="shared" ref="D28:K28" si="7">+D29+D44</f>
        <v>0</v>
      </c>
      <c r="E28" s="24">
        <f t="shared" si="7"/>
        <v>0</v>
      </c>
      <c r="F28" s="24">
        <f t="shared" si="7"/>
        <v>2340441122</v>
      </c>
      <c r="G28" s="23">
        <f t="shared" si="7"/>
        <v>939485460</v>
      </c>
      <c r="H28" s="24">
        <f t="shared" si="7"/>
        <v>939485460</v>
      </c>
      <c r="I28" s="24">
        <f>+I29+I44</f>
        <v>939485460</v>
      </c>
      <c r="J28" s="24">
        <f>+J29+J44</f>
        <v>814267304</v>
      </c>
      <c r="K28" s="24">
        <f t="shared" si="7"/>
        <v>1400955662</v>
      </c>
    </row>
    <row r="29" spans="1:11">
      <c r="A29" s="26">
        <v>21010301</v>
      </c>
      <c r="B29" s="22" t="s">
        <v>41</v>
      </c>
      <c r="C29" s="23">
        <f t="shared" ref="C29:K29" si="8">+C30</f>
        <v>715472478</v>
      </c>
      <c r="D29" s="24">
        <f>+D30</f>
        <v>0</v>
      </c>
      <c r="E29" s="24">
        <f>+E30</f>
        <v>0</v>
      </c>
      <c r="F29" s="24">
        <f t="shared" si="8"/>
        <v>715472478</v>
      </c>
      <c r="G29" s="23">
        <f t="shared" si="8"/>
        <v>203788212</v>
      </c>
      <c r="H29" s="24">
        <f t="shared" si="8"/>
        <v>203788212</v>
      </c>
      <c r="I29" s="24">
        <f t="shared" si="8"/>
        <v>203788212</v>
      </c>
      <c r="J29" s="24">
        <f t="shared" si="8"/>
        <v>153990698</v>
      </c>
      <c r="K29" s="25">
        <f t="shared" si="8"/>
        <v>511684266</v>
      </c>
    </row>
    <row r="30" spans="1:11">
      <c r="A30" s="26">
        <v>2101030101</v>
      </c>
      <c r="B30" s="22" t="s">
        <v>42</v>
      </c>
      <c r="C30" s="23">
        <f t="shared" ref="C30:J30" si="9">+C32+C34+C36+C38+C39</f>
        <v>715472478</v>
      </c>
      <c r="D30" s="24">
        <f>+D32+D34+D36+D38+D39</f>
        <v>0</v>
      </c>
      <c r="E30" s="24">
        <f>+E32+E34+E36+E38+E39</f>
        <v>0</v>
      </c>
      <c r="F30" s="24">
        <f t="shared" si="9"/>
        <v>715472478</v>
      </c>
      <c r="G30" s="23">
        <f t="shared" si="9"/>
        <v>203788212</v>
      </c>
      <c r="H30" s="24">
        <f t="shared" si="9"/>
        <v>203788212</v>
      </c>
      <c r="I30" s="24">
        <f>+I32+I34+I36+I38+I39</f>
        <v>203788212</v>
      </c>
      <c r="J30" s="24">
        <f t="shared" si="9"/>
        <v>153990698</v>
      </c>
      <c r="K30" s="25">
        <f>+K32+K34+K36+K38+K39</f>
        <v>511684266</v>
      </c>
    </row>
    <row r="31" spans="1:11">
      <c r="A31" s="45">
        <v>210103010101</v>
      </c>
      <c r="B31" s="22" t="s">
        <v>43</v>
      </c>
      <c r="C31" s="23">
        <f t="shared" ref="C31:J31" si="10">+C32</f>
        <v>0</v>
      </c>
      <c r="D31" s="24">
        <f>+D32</f>
        <v>0</v>
      </c>
      <c r="E31" s="24">
        <f>+E32</f>
        <v>0</v>
      </c>
      <c r="F31" s="24">
        <f t="shared" si="10"/>
        <v>0</v>
      </c>
      <c r="G31" s="23">
        <f t="shared" si="10"/>
        <v>0</v>
      </c>
      <c r="H31" s="24">
        <f t="shared" si="10"/>
        <v>0</v>
      </c>
      <c r="I31" s="24">
        <f t="shared" si="10"/>
        <v>0</v>
      </c>
      <c r="J31" s="24">
        <f t="shared" si="10"/>
        <v>0</v>
      </c>
      <c r="K31" s="25">
        <f>+K32</f>
        <v>0</v>
      </c>
    </row>
    <row r="32" spans="1:11">
      <c r="A32" s="45">
        <v>21010301010101</v>
      </c>
      <c r="B32" s="27" t="s">
        <v>44</v>
      </c>
      <c r="C32" s="28">
        <v>0</v>
      </c>
      <c r="D32" s="29">
        <v>0</v>
      </c>
      <c r="E32" s="29">
        <v>0</v>
      </c>
      <c r="F32" s="29">
        <f>C32</f>
        <v>0</v>
      </c>
      <c r="G32" s="31">
        <v>0</v>
      </c>
      <c r="H32" s="32">
        <f>+G32</f>
        <v>0</v>
      </c>
      <c r="I32" s="32">
        <f>+H32</f>
        <v>0</v>
      </c>
      <c r="J32" s="32">
        <f>+H32</f>
        <v>0</v>
      </c>
      <c r="K32" s="32"/>
    </row>
    <row r="33" spans="1:11">
      <c r="A33" s="45">
        <v>210103010103</v>
      </c>
      <c r="B33" s="22" t="s">
        <v>45</v>
      </c>
      <c r="C33" s="23">
        <f t="shared" ref="C33:K33" si="11">+C34</f>
        <v>346500000</v>
      </c>
      <c r="D33" s="24">
        <f>+D34</f>
        <v>0</v>
      </c>
      <c r="E33" s="24">
        <f>+E34</f>
        <v>0</v>
      </c>
      <c r="F33" s="23">
        <f t="shared" si="11"/>
        <v>346500000</v>
      </c>
      <c r="G33" s="23">
        <f t="shared" si="11"/>
        <v>104025312</v>
      </c>
      <c r="H33" s="24">
        <f t="shared" si="11"/>
        <v>104025312</v>
      </c>
      <c r="I33" s="24">
        <f t="shared" si="11"/>
        <v>104025312</v>
      </c>
      <c r="J33" s="24">
        <f t="shared" si="11"/>
        <v>78268095</v>
      </c>
      <c r="K33" s="25">
        <f t="shared" si="11"/>
        <v>242474688</v>
      </c>
    </row>
    <row r="34" spans="1:11">
      <c r="A34" s="46" t="s">
        <v>46</v>
      </c>
      <c r="B34" s="39" t="s">
        <v>47</v>
      </c>
      <c r="C34" s="28">
        <f>[1]enero2020!$C$24</f>
        <v>346500000</v>
      </c>
      <c r="D34" s="29"/>
      <c r="E34" s="29"/>
      <c r="F34" s="28">
        <f>C34+D34-E34</f>
        <v>346500000</v>
      </c>
      <c r="G34" s="31">
        <f>[1]inforabril2020!$I$24+[1]inforabril2020!$J$24</f>
        <v>104025312</v>
      </c>
      <c r="H34" s="32">
        <f>G34</f>
        <v>104025312</v>
      </c>
      <c r="I34" s="32">
        <f>H34</f>
        <v>104025312</v>
      </c>
      <c r="J34" s="32">
        <f>[1]inforabril2020!$J$24</f>
        <v>78268095</v>
      </c>
      <c r="K34" s="33">
        <f>F34-G34</f>
        <v>242474688</v>
      </c>
    </row>
    <row r="35" spans="1:11">
      <c r="A35" s="45">
        <v>210103010105</v>
      </c>
      <c r="B35" s="22" t="s">
        <v>48</v>
      </c>
      <c r="C35" s="24">
        <f t="shared" ref="C35:K35" si="12">+C36</f>
        <v>0</v>
      </c>
      <c r="D35" s="24">
        <f>+D36</f>
        <v>0</v>
      </c>
      <c r="E35" s="24">
        <f>+E36</f>
        <v>0</v>
      </c>
      <c r="F35" s="23">
        <f t="shared" si="12"/>
        <v>0</v>
      </c>
      <c r="G35" s="23">
        <f t="shared" si="12"/>
        <v>0</v>
      </c>
      <c r="H35" s="24">
        <f t="shared" si="12"/>
        <v>0</v>
      </c>
      <c r="I35" s="24">
        <f t="shared" si="12"/>
        <v>0</v>
      </c>
      <c r="J35" s="24">
        <f t="shared" si="12"/>
        <v>0</v>
      </c>
      <c r="K35" s="25">
        <f t="shared" si="12"/>
        <v>0</v>
      </c>
    </row>
    <row r="36" spans="1:11">
      <c r="A36" s="45">
        <v>21010301010503</v>
      </c>
      <c r="B36" s="39" t="s">
        <v>49</v>
      </c>
      <c r="C36" s="28">
        <v>0</v>
      </c>
      <c r="D36" s="29"/>
      <c r="E36" s="29"/>
      <c r="F36" s="28">
        <f>C36+D36-E36</f>
        <v>0</v>
      </c>
      <c r="G36" s="31">
        <v>0</v>
      </c>
      <c r="H36" s="32">
        <f>G36</f>
        <v>0</v>
      </c>
      <c r="I36" s="32">
        <f>H36</f>
        <v>0</v>
      </c>
      <c r="J36" s="32"/>
      <c r="K36" s="33">
        <f>F36-G36</f>
        <v>0</v>
      </c>
    </row>
    <row r="37" spans="1:11">
      <c r="A37" s="45"/>
      <c r="B37" s="22" t="s">
        <v>50</v>
      </c>
      <c r="C37" s="23">
        <f t="shared" ref="C37:K37" si="13">+C38</f>
        <v>44000000</v>
      </c>
      <c r="D37" s="24">
        <f>+D38</f>
        <v>0</v>
      </c>
      <c r="E37" s="24">
        <f>+E38</f>
        <v>0</v>
      </c>
      <c r="F37" s="24">
        <f t="shared" si="13"/>
        <v>44000000</v>
      </c>
      <c r="G37" s="23">
        <f t="shared" si="13"/>
        <v>11947800</v>
      </c>
      <c r="H37" s="24">
        <f t="shared" si="13"/>
        <v>11947800</v>
      </c>
      <c r="I37" s="24">
        <f t="shared" si="13"/>
        <v>11947800</v>
      </c>
      <c r="J37" s="24">
        <f t="shared" si="13"/>
        <v>8968703</v>
      </c>
      <c r="K37" s="25">
        <f t="shared" si="13"/>
        <v>32052200</v>
      </c>
    </row>
    <row r="38" spans="1:11">
      <c r="A38" s="45"/>
      <c r="B38" s="39" t="s">
        <v>51</v>
      </c>
      <c r="C38" s="28">
        <f>[1]enero2020!$C$25</f>
        <v>44000000</v>
      </c>
      <c r="D38" s="36"/>
      <c r="E38" s="36"/>
      <c r="F38" s="29">
        <f>C38+D38-E38</f>
        <v>44000000</v>
      </c>
      <c r="G38" s="28">
        <f>[1]inforabril2020!$I$25+[1]inforabril2020!$J$25</f>
        <v>11947800</v>
      </c>
      <c r="H38" s="29">
        <f>G38</f>
        <v>11947800</v>
      </c>
      <c r="I38" s="29">
        <f>H38</f>
        <v>11947800</v>
      </c>
      <c r="J38" s="29">
        <f>[1]inforabril2020!$J$25</f>
        <v>8968703</v>
      </c>
      <c r="K38" s="33">
        <f>F38-G38</f>
        <v>32052200</v>
      </c>
    </row>
    <row r="39" spans="1:11">
      <c r="A39" s="47">
        <v>2101030103</v>
      </c>
      <c r="B39" s="22" t="s">
        <v>52</v>
      </c>
      <c r="C39" s="23">
        <f t="shared" ref="C39:K39" si="14">+C40+C41+C42+C43</f>
        <v>324972478</v>
      </c>
      <c r="D39" s="24">
        <f>+D40+D41+D42+D43</f>
        <v>0</v>
      </c>
      <c r="E39" s="24">
        <f>+E40+E41+E42+E43</f>
        <v>0</v>
      </c>
      <c r="F39" s="23">
        <f t="shared" si="14"/>
        <v>324972478</v>
      </c>
      <c r="G39" s="23">
        <f t="shared" si="14"/>
        <v>87815100</v>
      </c>
      <c r="H39" s="24">
        <f t="shared" si="14"/>
        <v>87815100</v>
      </c>
      <c r="I39" s="24">
        <f>+I40+I41+I42+I43</f>
        <v>87815100</v>
      </c>
      <c r="J39" s="24">
        <f t="shared" si="14"/>
        <v>66753900</v>
      </c>
      <c r="K39" s="25">
        <f t="shared" si="14"/>
        <v>237157378</v>
      </c>
    </row>
    <row r="40" spans="1:11">
      <c r="A40" s="45">
        <v>210103010301</v>
      </c>
      <c r="B40" s="27" t="s">
        <v>53</v>
      </c>
      <c r="C40" s="28">
        <f>[1]enero2020!$C$26</f>
        <v>45320000</v>
      </c>
      <c r="D40" s="29"/>
      <c r="E40" s="29"/>
      <c r="F40" s="28">
        <f>C40+D40-E40</f>
        <v>45320000</v>
      </c>
      <c r="G40" s="31">
        <f>[1]inforabril2020!$I$26+[1]inforabril2020!$J$26</f>
        <v>8797500</v>
      </c>
      <c r="H40" s="32">
        <f>[1]inforabril2020!$I$26+[1]inforabril2020!$J$26</f>
        <v>8797500</v>
      </c>
      <c r="I40" s="32">
        <f>H40</f>
        <v>8797500</v>
      </c>
      <c r="J40" s="32">
        <f>[1]inforabril2020!$J$26</f>
        <v>6687202</v>
      </c>
      <c r="K40" s="33">
        <f>F40-G40</f>
        <v>36522500</v>
      </c>
    </row>
    <row r="41" spans="1:11">
      <c r="A41" s="45">
        <v>210103010303</v>
      </c>
      <c r="B41" s="27" t="s">
        <v>54</v>
      </c>
      <c r="C41" s="28">
        <f>[1]enero2020!$C$27</f>
        <v>183700000</v>
      </c>
      <c r="D41" s="29"/>
      <c r="E41" s="29"/>
      <c r="F41" s="28">
        <f>C41+D41-E41</f>
        <v>183700000</v>
      </c>
      <c r="G41" s="31">
        <f>[1]inforabril2020!$I$27+[1]inforabril2020!$J$27</f>
        <v>52648700</v>
      </c>
      <c r="H41" s="32">
        <f>G41</f>
        <v>52648700</v>
      </c>
      <c r="I41" s="32">
        <f>G41</f>
        <v>52648700</v>
      </c>
      <c r="J41" s="32">
        <f>[1]inforabril2020!$J$27</f>
        <v>40022501</v>
      </c>
      <c r="K41" s="33">
        <f>F41-G41</f>
        <v>131051300</v>
      </c>
    </row>
    <row r="42" spans="1:11">
      <c r="A42" s="45">
        <v>210103010305</v>
      </c>
      <c r="B42" s="27" t="s">
        <v>55</v>
      </c>
      <c r="C42" s="28">
        <f>[1]enero2020!$C$28</f>
        <v>33252478</v>
      </c>
      <c r="D42" s="29"/>
      <c r="E42" s="29"/>
      <c r="F42" s="28">
        <f>C42+D42-E42</f>
        <v>33252478</v>
      </c>
      <c r="G42" s="31">
        <f>[1]inforabril2020!$I$28+[1]inforabril2020!$J$28</f>
        <v>8797500</v>
      </c>
      <c r="H42" s="32">
        <f>G42</f>
        <v>8797500</v>
      </c>
      <c r="I42" s="32">
        <f>G42</f>
        <v>8797500</v>
      </c>
      <c r="J42" s="32">
        <f>[1]inforabril2020!$J$28</f>
        <v>6687202</v>
      </c>
      <c r="K42" s="33">
        <f>F42-G42</f>
        <v>24454978</v>
      </c>
    </row>
    <row r="43" spans="1:11">
      <c r="A43" s="45">
        <v>210103010307</v>
      </c>
      <c r="B43" s="27" t="s">
        <v>56</v>
      </c>
      <c r="C43" s="28">
        <f>[1]enero2020!$C$29</f>
        <v>62700000</v>
      </c>
      <c r="D43" s="29"/>
      <c r="E43" s="29"/>
      <c r="F43" s="28">
        <f>C43+D43-E43</f>
        <v>62700000</v>
      </c>
      <c r="G43" s="37">
        <f>[1]inforabril2020!$I$29+[1]inforabril2020!$J$29</f>
        <v>17571400</v>
      </c>
      <c r="H43" s="32">
        <f>[1]inforabril2020!$I$29+[1]inforabril2020!$J$29</f>
        <v>17571400</v>
      </c>
      <c r="I43" s="32">
        <f>H43</f>
        <v>17571400</v>
      </c>
      <c r="J43" s="32">
        <f>[1]inforabril2020!$J$29</f>
        <v>13356995</v>
      </c>
      <c r="K43" s="33">
        <f>F43-G43</f>
        <v>45128600</v>
      </c>
    </row>
    <row r="44" spans="1:11">
      <c r="A44" s="47">
        <v>21010303</v>
      </c>
      <c r="B44" s="22" t="s">
        <v>57</v>
      </c>
      <c r="C44" s="24">
        <f t="shared" ref="C44:K44" si="15">+C45</f>
        <v>1624968644</v>
      </c>
      <c r="D44" s="24">
        <f>+D45</f>
        <v>0</v>
      </c>
      <c r="E44" s="24">
        <f>+E45</f>
        <v>0</v>
      </c>
      <c r="F44" s="24">
        <f t="shared" si="15"/>
        <v>1624968644</v>
      </c>
      <c r="G44" s="23">
        <f t="shared" si="15"/>
        <v>735697248</v>
      </c>
      <c r="H44" s="24">
        <f t="shared" si="15"/>
        <v>735697248</v>
      </c>
      <c r="I44" s="24">
        <f t="shared" si="15"/>
        <v>735697248</v>
      </c>
      <c r="J44" s="24">
        <f t="shared" si="15"/>
        <v>660276606</v>
      </c>
      <c r="K44" s="25">
        <f t="shared" si="15"/>
        <v>889271396</v>
      </c>
    </row>
    <row r="45" spans="1:11">
      <c r="A45" s="45">
        <v>2101030301</v>
      </c>
      <c r="B45" s="22" t="s">
        <v>42</v>
      </c>
      <c r="C45" s="24">
        <f>+C46+C47+C48+C49+C50</f>
        <v>1624968644</v>
      </c>
      <c r="D45" s="24">
        <f>+D46+D47+D48+D49+D50</f>
        <v>0</v>
      </c>
      <c r="E45" s="24">
        <f>+E46+E47+E48+E49+E50</f>
        <v>0</v>
      </c>
      <c r="F45" s="24">
        <f t="shared" ref="F45:K45" si="16">+F46+F47+F48+F49+F50</f>
        <v>1624968644</v>
      </c>
      <c r="G45" s="23">
        <f t="shared" si="16"/>
        <v>735697248</v>
      </c>
      <c r="H45" s="24">
        <f t="shared" si="16"/>
        <v>735697248</v>
      </c>
      <c r="I45" s="24">
        <f>+I46+I47+I48+I49+I50</f>
        <v>735697248</v>
      </c>
      <c r="J45" s="24">
        <f t="shared" si="16"/>
        <v>660276606</v>
      </c>
      <c r="K45" s="25">
        <f t="shared" si="16"/>
        <v>889271396</v>
      </c>
    </row>
    <row r="46" spans="1:11">
      <c r="A46" s="45">
        <v>210103030101</v>
      </c>
      <c r="B46" s="27" t="s">
        <v>58</v>
      </c>
      <c r="C46" s="28">
        <f>[1]enero2020!$C$30</f>
        <v>460000000</v>
      </c>
      <c r="D46" s="36"/>
      <c r="E46" s="36"/>
      <c r="F46" s="29">
        <f>C46+D46-E46</f>
        <v>460000000</v>
      </c>
      <c r="G46" s="31">
        <f>[1]febrero2020!$J$30</f>
        <v>433071057</v>
      </c>
      <c r="H46" s="32">
        <f t="shared" ref="H46:I48" si="17">G46</f>
        <v>433071057</v>
      </c>
      <c r="I46" s="32">
        <f t="shared" si="17"/>
        <v>433071057</v>
      </c>
      <c r="J46" s="32">
        <f>I46</f>
        <v>433071057</v>
      </c>
      <c r="K46" s="33">
        <f>F46-G46</f>
        <v>26928943</v>
      </c>
    </row>
    <row r="47" spans="1:11">
      <c r="A47" s="45">
        <v>210103030103</v>
      </c>
      <c r="B47" s="27" t="s">
        <v>59</v>
      </c>
      <c r="C47" s="28">
        <f>[1]enero2020!$C$31</f>
        <v>402668644</v>
      </c>
      <c r="D47" s="36"/>
      <c r="E47" s="36"/>
      <c r="F47" s="29">
        <f>C47+D47-E47</f>
        <v>402668644</v>
      </c>
      <c r="G47" s="31">
        <f>[1]inforabril2020!$I$31+[1]inforabril2020!$J$31</f>
        <v>92869584</v>
      </c>
      <c r="H47" s="32">
        <f t="shared" si="17"/>
        <v>92869584</v>
      </c>
      <c r="I47" s="32">
        <f t="shared" si="17"/>
        <v>92869584</v>
      </c>
      <c r="J47" s="32">
        <f>[1]inforabril2020!$J$31</f>
        <v>69260272</v>
      </c>
      <c r="K47" s="33">
        <f>F47-G47</f>
        <v>309799060</v>
      </c>
    </row>
    <row r="48" spans="1:11">
      <c r="A48" s="45">
        <v>210103030105</v>
      </c>
      <c r="B48" s="27" t="s">
        <v>60</v>
      </c>
      <c r="C48" s="28">
        <f>[1]enero2020!$C$32</f>
        <v>517000000</v>
      </c>
      <c r="D48" s="36"/>
      <c r="E48" s="36"/>
      <c r="F48" s="29">
        <f>C48+D48-E48</f>
        <v>517000000</v>
      </c>
      <c r="G48" s="31">
        <f>[1]inforabril2020!$I$32+[1]inforabril2020!$J$32</f>
        <v>139563707</v>
      </c>
      <c r="H48" s="32">
        <f t="shared" si="17"/>
        <v>139563707</v>
      </c>
      <c r="I48" s="32">
        <f t="shared" si="17"/>
        <v>139563707</v>
      </c>
      <c r="J48" s="32">
        <f>[1]inforabril2020!$J$32</f>
        <v>104585775</v>
      </c>
      <c r="K48" s="33">
        <f>F48-G48</f>
        <v>377436293</v>
      </c>
    </row>
    <row r="49" spans="1:11">
      <c r="A49" s="45">
        <v>210103030107</v>
      </c>
      <c r="B49" s="27" t="s">
        <v>61</v>
      </c>
      <c r="C49" s="28">
        <v>0</v>
      </c>
      <c r="D49" s="29"/>
      <c r="E49" s="29"/>
      <c r="F49" s="29">
        <f>C49+D49-E49</f>
        <v>0</v>
      </c>
      <c r="G49" s="31"/>
      <c r="H49" s="32"/>
      <c r="I49" s="32"/>
      <c r="J49" s="32"/>
      <c r="K49" s="33">
        <f>F49-G49</f>
        <v>0</v>
      </c>
    </row>
    <row r="50" spans="1:11">
      <c r="A50" s="45">
        <v>2101030303</v>
      </c>
      <c r="B50" s="22" t="s">
        <v>62</v>
      </c>
      <c r="C50" s="28">
        <f>[1]enero2020!$C$33</f>
        <v>245300000</v>
      </c>
      <c r="D50" s="36"/>
      <c r="E50" s="36"/>
      <c r="F50" s="29">
        <f>C50+D50-E50</f>
        <v>245300000</v>
      </c>
      <c r="G50" s="31">
        <f>[1]inforabril2020!$I$33+[1]inforabril2020!$J$33</f>
        <v>70192900</v>
      </c>
      <c r="H50" s="32">
        <f>G50</f>
        <v>70192900</v>
      </c>
      <c r="I50" s="32">
        <f>H50</f>
        <v>70192900</v>
      </c>
      <c r="J50" s="32">
        <f>[1]inforabril2020!$J$33</f>
        <v>53359502</v>
      </c>
      <c r="K50" s="33">
        <f>F50-G50</f>
        <v>175107100</v>
      </c>
    </row>
    <row r="51" spans="1:11">
      <c r="A51" s="47">
        <v>2102</v>
      </c>
      <c r="B51" s="22" t="s">
        <v>63</v>
      </c>
      <c r="C51" s="24">
        <f t="shared" ref="C51:K51" si="18">+C52+C58</f>
        <v>1150391777</v>
      </c>
      <c r="D51" s="24">
        <f t="shared" si="18"/>
        <v>254240000</v>
      </c>
      <c r="E51" s="24">
        <f t="shared" si="18"/>
        <v>254240000</v>
      </c>
      <c r="F51" s="24">
        <f t="shared" si="18"/>
        <v>1150391777</v>
      </c>
      <c r="G51" s="23">
        <f t="shared" si="18"/>
        <v>500838768</v>
      </c>
      <c r="H51" s="24">
        <f t="shared" si="18"/>
        <v>466855590</v>
      </c>
      <c r="I51" s="24">
        <f t="shared" si="18"/>
        <v>256202310</v>
      </c>
      <c r="J51" s="24">
        <f t="shared" si="18"/>
        <v>230454136</v>
      </c>
      <c r="K51" s="25">
        <f t="shared" si="18"/>
        <v>649553009</v>
      </c>
    </row>
    <row r="52" spans="1:11">
      <c r="A52" s="47">
        <v>210201</v>
      </c>
      <c r="B52" s="22" t="s">
        <v>64</v>
      </c>
      <c r="C52" s="24">
        <f t="shared" ref="C52:K52" si="19">+C53+C54+C57</f>
        <v>95128762</v>
      </c>
      <c r="D52" s="24">
        <f t="shared" si="19"/>
        <v>0</v>
      </c>
      <c r="E52" s="24">
        <f t="shared" si="19"/>
        <v>50000000</v>
      </c>
      <c r="F52" s="24">
        <f t="shared" si="19"/>
        <v>45128762</v>
      </c>
      <c r="G52" s="23">
        <f t="shared" si="19"/>
        <v>12756999</v>
      </c>
      <c r="H52" s="24">
        <f t="shared" si="19"/>
        <v>6773821</v>
      </c>
      <c r="I52" s="24">
        <f t="shared" si="19"/>
        <v>3379021</v>
      </c>
      <c r="J52" s="24">
        <f t="shared" si="19"/>
        <v>3379021</v>
      </c>
      <c r="K52" s="25">
        <f t="shared" si="19"/>
        <v>32371763</v>
      </c>
    </row>
    <row r="53" spans="1:11">
      <c r="A53" s="45">
        <v>21020101</v>
      </c>
      <c r="B53" s="27" t="s">
        <v>65</v>
      </c>
      <c r="C53" s="28">
        <f>[1]enero2020!$C$34</f>
        <v>30000000</v>
      </c>
      <c r="D53" s="29"/>
      <c r="E53" s="29"/>
      <c r="F53" s="29">
        <f>C53+D53-E53</f>
        <v>30000000</v>
      </c>
      <c r="G53" s="31">
        <f>[1]inforabril2020!$D$34+[1]inforabril2020!$I$34</f>
        <v>5983178</v>
      </c>
      <c r="H53" s="32"/>
      <c r="I53" s="32"/>
      <c r="J53" s="32"/>
      <c r="K53" s="33">
        <f>F53-G53</f>
        <v>24016822</v>
      </c>
    </row>
    <row r="54" spans="1:11">
      <c r="A54" s="45">
        <v>21020103</v>
      </c>
      <c r="B54" s="27" t="s">
        <v>66</v>
      </c>
      <c r="C54" s="28">
        <f>[1]enero2020!$C$35</f>
        <v>50000000</v>
      </c>
      <c r="D54" s="36"/>
      <c r="E54" s="36">
        <v>50000000</v>
      </c>
      <c r="F54" s="29">
        <f>C54+D54-E54</f>
        <v>0</v>
      </c>
      <c r="G54" s="31">
        <f>[1]marzo2020!$H$35</f>
        <v>0</v>
      </c>
      <c r="H54" s="32"/>
      <c r="I54" s="32"/>
      <c r="J54" s="32"/>
      <c r="K54" s="33">
        <f>F54-G54</f>
        <v>0</v>
      </c>
    </row>
    <row r="55" spans="1:11">
      <c r="A55" s="45">
        <v>21020105</v>
      </c>
      <c r="B55" s="27" t="s">
        <v>67</v>
      </c>
      <c r="C55" s="28">
        <v>0</v>
      </c>
      <c r="D55" s="29">
        <v>0</v>
      </c>
      <c r="E55" s="29"/>
      <c r="F55" s="29">
        <f>C55+D55-E55</f>
        <v>0</v>
      </c>
      <c r="G55" s="31">
        <v>0</v>
      </c>
      <c r="H55" s="32"/>
      <c r="I55" s="32"/>
      <c r="J55" s="32"/>
      <c r="K55" s="33">
        <f>F55-G55</f>
        <v>0</v>
      </c>
    </row>
    <row r="56" spans="1:11">
      <c r="A56" s="47">
        <v>21020198</v>
      </c>
      <c r="B56" s="22" t="s">
        <v>68</v>
      </c>
      <c r="C56" s="24">
        <f t="shared" ref="C56:K56" si="20">+C57</f>
        <v>15128762</v>
      </c>
      <c r="D56" s="24">
        <f>+D57</f>
        <v>0</v>
      </c>
      <c r="E56" s="24">
        <f>+E57</f>
        <v>0</v>
      </c>
      <c r="F56" s="24">
        <f t="shared" si="20"/>
        <v>15128762</v>
      </c>
      <c r="G56" s="23">
        <f t="shared" si="20"/>
        <v>6773821</v>
      </c>
      <c r="H56" s="24">
        <f t="shared" si="20"/>
        <v>6773821</v>
      </c>
      <c r="I56" s="24">
        <f t="shared" si="20"/>
        <v>3379021</v>
      </c>
      <c r="J56" s="24">
        <f t="shared" si="20"/>
        <v>3379021</v>
      </c>
      <c r="K56" s="25">
        <f t="shared" si="20"/>
        <v>8354941</v>
      </c>
    </row>
    <row r="57" spans="1:11">
      <c r="A57" s="45">
        <v>2102019801</v>
      </c>
      <c r="B57" s="27" t="s">
        <v>69</v>
      </c>
      <c r="C57" s="28">
        <f>[1]enero2020!$C$36</f>
        <v>15128762</v>
      </c>
      <c r="D57" s="29"/>
      <c r="E57" s="29"/>
      <c r="F57" s="29">
        <f>C57+D57-E57</f>
        <v>15128762</v>
      </c>
      <c r="G57" s="31">
        <f>[1]inforabril2020!$H$36+[1]inforabril2020!$J$36</f>
        <v>6773821</v>
      </c>
      <c r="H57" s="48">
        <f>[1]inforabril2020!$H$36+[1]inforabril2020!$J$36</f>
        <v>6773821</v>
      </c>
      <c r="I57" s="32">
        <f>[1]marzo2020!$J$36</f>
        <v>3379021</v>
      </c>
      <c r="J57" s="32">
        <f>I57</f>
        <v>3379021</v>
      </c>
      <c r="K57" s="33">
        <f>F57-G57</f>
        <v>8354941</v>
      </c>
    </row>
    <row r="58" spans="1:11">
      <c r="A58" s="47">
        <v>210202</v>
      </c>
      <c r="B58" s="22" t="s">
        <v>70</v>
      </c>
      <c r="C58" s="24">
        <f>+C59+C60+C61+C63+C64+C65+C70+C71+C62</f>
        <v>1055263015</v>
      </c>
      <c r="D58" s="24">
        <f>+D59+D60+D62+D63+D64+D65+D70+D71</f>
        <v>254240000</v>
      </c>
      <c r="E58" s="24">
        <f>+E59+E60+E62+E63+E64+E65+E70+E71+E61</f>
        <v>204240000</v>
      </c>
      <c r="F58" s="24">
        <f t="shared" ref="F58:K58" si="21">+F59+F60+F61+F63+F64+F65+F70+F71+F62</f>
        <v>1105263015</v>
      </c>
      <c r="G58" s="23">
        <f t="shared" si="21"/>
        <v>488081769</v>
      </c>
      <c r="H58" s="24">
        <f t="shared" si="21"/>
        <v>460081769</v>
      </c>
      <c r="I58" s="24">
        <f t="shared" si="21"/>
        <v>252823289</v>
      </c>
      <c r="J58" s="24">
        <f t="shared" si="21"/>
        <v>227075115</v>
      </c>
      <c r="K58" s="25">
        <f t="shared" si="21"/>
        <v>617181246</v>
      </c>
    </row>
    <row r="59" spans="1:11">
      <c r="A59" s="45">
        <v>21020201</v>
      </c>
      <c r="B59" s="27" t="s">
        <v>71</v>
      </c>
      <c r="C59" s="28">
        <f>[1]enero2020!$C$37</f>
        <v>100000000</v>
      </c>
      <c r="D59" s="29"/>
      <c r="E59" s="29"/>
      <c r="F59" s="29">
        <f t="shared" ref="F59:F64" si="22">C59+D59-E59</f>
        <v>100000000</v>
      </c>
      <c r="G59" s="31">
        <f>[1]inforabril2020!$I$37</f>
        <v>0</v>
      </c>
      <c r="H59" s="32">
        <f>G59</f>
        <v>0</v>
      </c>
      <c r="I59" s="32"/>
      <c r="J59" s="32"/>
      <c r="K59" s="33">
        <f t="shared" ref="K59:K64" si="23">F59-G59</f>
        <v>100000000</v>
      </c>
    </row>
    <row r="60" spans="1:11">
      <c r="A60" s="45">
        <v>21020203</v>
      </c>
      <c r="B60" s="27" t="s">
        <v>72</v>
      </c>
      <c r="C60" s="28">
        <f>[1]enero2020!$C$38</f>
        <v>28000000</v>
      </c>
      <c r="D60" s="36"/>
      <c r="E60" s="36"/>
      <c r="F60" s="29">
        <f t="shared" si="22"/>
        <v>28000000</v>
      </c>
      <c r="G60" s="31">
        <f>[1]inforabril2020!$J$38</f>
        <v>1727336</v>
      </c>
      <c r="H60" s="32">
        <f>G60</f>
        <v>1727336</v>
      </c>
      <c r="I60" s="32">
        <f>H60</f>
        <v>1727336</v>
      </c>
      <c r="J60" s="32">
        <f>I60</f>
        <v>1727336</v>
      </c>
      <c r="K60" s="33">
        <f t="shared" si="23"/>
        <v>26272664</v>
      </c>
    </row>
    <row r="61" spans="1:11">
      <c r="A61" s="45">
        <v>21020207</v>
      </c>
      <c r="B61" s="27" t="s">
        <v>73</v>
      </c>
      <c r="C61" s="28">
        <v>0</v>
      </c>
      <c r="D61" s="36"/>
      <c r="E61" s="36"/>
      <c r="F61" s="29">
        <f t="shared" si="22"/>
        <v>0</v>
      </c>
      <c r="G61" s="31">
        <v>0</v>
      </c>
      <c r="H61" s="32"/>
      <c r="I61" s="32"/>
      <c r="J61" s="32"/>
      <c r="K61" s="33">
        <f t="shared" si="23"/>
        <v>0</v>
      </c>
    </row>
    <row r="62" spans="1:11">
      <c r="A62" s="45"/>
      <c r="B62" s="27" t="s">
        <v>74</v>
      </c>
      <c r="C62" s="28">
        <f>[1]enero2020!$C$39</f>
        <v>6000000</v>
      </c>
      <c r="D62" s="29"/>
      <c r="E62" s="29"/>
      <c r="F62" s="29">
        <f t="shared" si="22"/>
        <v>6000000</v>
      </c>
      <c r="G62" s="31">
        <f>[1]marzo2020!$H$39</f>
        <v>0</v>
      </c>
      <c r="H62" s="32"/>
      <c r="I62" s="32"/>
      <c r="J62" s="32"/>
      <c r="K62" s="33">
        <f t="shared" si="23"/>
        <v>6000000</v>
      </c>
    </row>
    <row r="63" spans="1:11">
      <c r="A63" s="45">
        <v>21020211</v>
      </c>
      <c r="B63" s="27" t="s">
        <v>75</v>
      </c>
      <c r="C63" s="28">
        <f>[1]enero2020!$C$40</f>
        <v>70000000</v>
      </c>
      <c r="D63" s="29"/>
      <c r="E63" s="29">
        <v>70000000</v>
      </c>
      <c r="F63" s="29">
        <f t="shared" si="22"/>
        <v>0</v>
      </c>
      <c r="G63" s="31">
        <f>[1]inforabril2020!$H$40</f>
        <v>0</v>
      </c>
      <c r="H63" s="32">
        <v>0</v>
      </c>
      <c r="I63" s="32"/>
      <c r="J63" s="32"/>
      <c r="K63" s="33">
        <f t="shared" si="23"/>
        <v>0</v>
      </c>
    </row>
    <row r="64" spans="1:11">
      <c r="A64" s="45">
        <v>21020213</v>
      </c>
      <c r="B64" s="27" t="s">
        <v>76</v>
      </c>
      <c r="C64" s="28">
        <f>[1]enero2020!$C$41</f>
        <v>35000000</v>
      </c>
      <c r="D64" s="29">
        <v>100000000</v>
      </c>
      <c r="E64" s="49">
        <v>34240000</v>
      </c>
      <c r="F64" s="29">
        <f t="shared" si="22"/>
        <v>100760000</v>
      </c>
      <c r="G64" s="31">
        <f>[1]inforabril2020!$H$41+[1]inforabril2020!$J$41</f>
        <v>100760000</v>
      </c>
      <c r="H64" s="32">
        <f>G64</f>
        <v>100760000</v>
      </c>
      <c r="I64" s="32">
        <f>[1]marzo2020!$J$41</f>
        <v>760000</v>
      </c>
      <c r="J64" s="32">
        <f>I64</f>
        <v>760000</v>
      </c>
      <c r="K64" s="33">
        <f t="shared" si="23"/>
        <v>0</v>
      </c>
    </row>
    <row r="65" spans="1:11">
      <c r="A65" s="47">
        <v>21020215</v>
      </c>
      <c r="B65" s="22" t="s">
        <v>77</v>
      </c>
      <c r="C65" s="24">
        <f>+C66+C68+C69+C67</f>
        <v>205131355</v>
      </c>
      <c r="D65" s="24">
        <f>+D67+D68+D69+D66</f>
        <v>50000000</v>
      </c>
      <c r="E65" s="24">
        <f>+E67+E68+E69+E66</f>
        <v>0</v>
      </c>
      <c r="F65" s="24">
        <f t="shared" ref="F65:K65" si="24">+F66+F68+F69+F67</f>
        <v>255131355</v>
      </c>
      <c r="G65" s="23">
        <f t="shared" si="24"/>
        <v>35911900</v>
      </c>
      <c r="H65" s="24">
        <f>+H66+H68+H69+H67</f>
        <v>7911900</v>
      </c>
      <c r="I65" s="24">
        <f>+I66+I68+I69+I67</f>
        <v>1365500</v>
      </c>
      <c r="J65" s="24">
        <f>+J66+J68+J69+J67</f>
        <v>1365500</v>
      </c>
      <c r="K65" s="25">
        <f t="shared" si="24"/>
        <v>219219455</v>
      </c>
    </row>
    <row r="66" spans="1:11">
      <c r="A66" s="45">
        <v>2102021502</v>
      </c>
      <c r="B66" s="27" t="s">
        <v>78</v>
      </c>
      <c r="C66" s="28">
        <f>[1]enero2020!$C$43</f>
        <v>90000000</v>
      </c>
      <c r="D66" s="29"/>
      <c r="E66" s="29"/>
      <c r="F66" s="29">
        <f>C66+D66-E66</f>
        <v>90000000</v>
      </c>
      <c r="G66" s="31">
        <f>[1]inforabril2020!$D$43+[1]inforabril2020!$H$43</f>
        <v>32000000</v>
      </c>
      <c r="H66" s="32">
        <f>[1]inforabril2020!$H$43</f>
        <v>4000000</v>
      </c>
      <c r="I66" s="32">
        <v>0</v>
      </c>
      <c r="J66" s="32">
        <v>0</v>
      </c>
      <c r="K66" s="33">
        <f>F66-G66</f>
        <v>58000000</v>
      </c>
    </row>
    <row r="67" spans="1:11">
      <c r="A67" s="45"/>
      <c r="B67" s="27" t="s">
        <v>79</v>
      </c>
      <c r="C67" s="28">
        <f>[1]enero2020!$C$42</f>
        <v>15131355</v>
      </c>
      <c r="D67" s="29"/>
      <c r="E67" s="29"/>
      <c r="F67" s="29">
        <f>C67+D67-E67</f>
        <v>15131355</v>
      </c>
      <c r="G67" s="31">
        <f>[1]inforabril2020!$H$42+[1]inforabril2020!$J$42</f>
        <v>3911900</v>
      </c>
      <c r="H67" s="32">
        <f>G67</f>
        <v>3911900</v>
      </c>
      <c r="I67" s="32">
        <f>[1]inforabril2020!$J$42</f>
        <v>1365500</v>
      </c>
      <c r="J67" s="32">
        <f>I67</f>
        <v>1365500</v>
      </c>
      <c r="K67" s="33">
        <f>F67-G67</f>
        <v>11219455</v>
      </c>
    </row>
    <row r="68" spans="1:11">
      <c r="A68" s="45">
        <v>2102021503</v>
      </c>
      <c r="B68" s="27" t="s">
        <v>80</v>
      </c>
      <c r="C68" s="28">
        <f>[1]enero2020!$C$44</f>
        <v>100000000</v>
      </c>
      <c r="D68" s="29">
        <v>50000000</v>
      </c>
      <c r="E68" s="29"/>
      <c r="F68" s="29">
        <f>C68+D68-E68</f>
        <v>150000000</v>
      </c>
      <c r="G68" s="31">
        <f>[1]inforabril2020!$I$44</f>
        <v>0</v>
      </c>
      <c r="H68" s="32"/>
      <c r="I68" s="32"/>
      <c r="J68" s="32"/>
      <c r="K68" s="33">
        <f>F68-G68</f>
        <v>150000000</v>
      </c>
    </row>
    <row r="69" spans="1:11">
      <c r="A69" s="45">
        <v>2102021504</v>
      </c>
      <c r="B69" s="27" t="s">
        <v>81</v>
      </c>
      <c r="C69" s="28">
        <v>0</v>
      </c>
      <c r="D69" s="29"/>
      <c r="E69" s="29"/>
      <c r="F69" s="29">
        <f>C69+D69-E69</f>
        <v>0</v>
      </c>
      <c r="G69" s="31">
        <f>'[2]enero '!$G$45</f>
        <v>0</v>
      </c>
      <c r="H69" s="32"/>
      <c r="I69" s="32"/>
      <c r="J69" s="32"/>
      <c r="K69" s="33">
        <f>F69-G69</f>
        <v>0</v>
      </c>
    </row>
    <row r="70" spans="1:11">
      <c r="A70" s="45">
        <v>21020227</v>
      </c>
      <c r="B70" s="27" t="s">
        <v>82</v>
      </c>
      <c r="C70" s="28">
        <f>[1]enero2020!$C$45</f>
        <v>470000000</v>
      </c>
      <c r="D70" s="29"/>
      <c r="E70" s="29"/>
      <c r="F70" s="29">
        <f>C70+D70-E70</f>
        <v>470000000</v>
      </c>
      <c r="G70" s="31">
        <f>[1]inforabril2020!$H$45+[1]inforabril2020!$I$45+[1]inforabril2020!$J$45</f>
        <v>348665953</v>
      </c>
      <c r="H70" s="32">
        <f>[1]inforabril2020!$H$45+[1]inforabril2020!$I$45+[1]inforabril2020!$J$45</f>
        <v>348665953</v>
      </c>
      <c r="I70" s="32">
        <f>[1]inforabril2020!$I$45+[1]inforabril2020!$J$45</f>
        <v>248665953</v>
      </c>
      <c r="J70" s="32">
        <f>[1]inforabril2020!$J$45</f>
        <v>222917779</v>
      </c>
      <c r="K70" s="33">
        <f>F70-G70</f>
        <v>121334047</v>
      </c>
    </row>
    <row r="71" spans="1:11">
      <c r="A71" s="47">
        <v>21020298</v>
      </c>
      <c r="B71" s="22" t="s">
        <v>83</v>
      </c>
      <c r="C71" s="24">
        <f>+C72+C73+C74+C77+C75</f>
        <v>141131660</v>
      </c>
      <c r="D71" s="24">
        <f>+D72+D73+D74+D77+D76</f>
        <v>104240000</v>
      </c>
      <c r="E71" s="24">
        <f>+E72+E73+E74+E77+E76</f>
        <v>100000000</v>
      </c>
      <c r="F71" s="24">
        <f>+F72+F73+F74+F77+F76</f>
        <v>145371660</v>
      </c>
      <c r="G71" s="23">
        <f>+G72+G73+G74+G77+G75</f>
        <v>1016580</v>
      </c>
      <c r="H71" s="24">
        <f>+H72+H73+H74+H77</f>
        <v>1016580</v>
      </c>
      <c r="I71" s="24">
        <f>+I72+I73+I74+I77</f>
        <v>304500</v>
      </c>
      <c r="J71" s="24">
        <f>+J72+J73+J74+J77</f>
        <v>304500</v>
      </c>
      <c r="K71" s="25">
        <f>+K72+K73+K74+K77+K76</f>
        <v>144355080</v>
      </c>
    </row>
    <row r="72" spans="1:11">
      <c r="A72" s="45">
        <v>2102029802</v>
      </c>
      <c r="B72" s="27" t="s">
        <v>84</v>
      </c>
      <c r="C72" s="28">
        <f>[1]enero2020!$C$46</f>
        <v>100000000</v>
      </c>
      <c r="D72" s="49">
        <v>104240000</v>
      </c>
      <c r="E72" s="36">
        <v>100000000</v>
      </c>
      <c r="F72" s="29">
        <f>C72+D72-E72</f>
        <v>104240000</v>
      </c>
      <c r="G72" s="31">
        <f>[1]inforabril2020!$H$46</f>
        <v>0</v>
      </c>
      <c r="H72" s="32">
        <f>G72</f>
        <v>0</v>
      </c>
      <c r="I72" s="32"/>
      <c r="J72" s="32"/>
      <c r="K72" s="33">
        <f>F72-G72</f>
        <v>104240000</v>
      </c>
    </row>
    <row r="73" spans="1:11">
      <c r="A73" s="45">
        <v>2102029803</v>
      </c>
      <c r="B73" s="27" t="s">
        <v>85</v>
      </c>
      <c r="C73" s="28">
        <f>[1]enero2020!$C$47</f>
        <v>11000000</v>
      </c>
      <c r="D73" s="29"/>
      <c r="E73" s="29"/>
      <c r="F73" s="29">
        <f>C73+D73-E73</f>
        <v>11000000</v>
      </c>
      <c r="G73" s="31">
        <f>[1]inforabril2020!$H$47</f>
        <v>0</v>
      </c>
      <c r="H73" s="32">
        <v>0</v>
      </c>
      <c r="I73" s="32">
        <v>0</v>
      </c>
      <c r="J73" s="32">
        <f>I73</f>
        <v>0</v>
      </c>
      <c r="K73" s="33">
        <f>F73-G73</f>
        <v>11000000</v>
      </c>
    </row>
    <row r="74" spans="1:11">
      <c r="A74" s="45">
        <v>2102029808</v>
      </c>
      <c r="B74" s="27" t="s">
        <v>86</v>
      </c>
      <c r="C74" s="28">
        <f>[1]enero2020!$C$48</f>
        <v>11000000</v>
      </c>
      <c r="D74" s="29"/>
      <c r="E74" s="29"/>
      <c r="F74" s="29">
        <f>C74+D74-E74</f>
        <v>11000000</v>
      </c>
      <c r="G74" s="31">
        <f>[1]febrero2020!$H$48</f>
        <v>0</v>
      </c>
      <c r="H74" s="32">
        <v>0</v>
      </c>
      <c r="I74" s="32">
        <v>0</v>
      </c>
      <c r="J74" s="32">
        <v>0</v>
      </c>
      <c r="K74" s="33">
        <f>F74-G74</f>
        <v>11000000</v>
      </c>
    </row>
    <row r="75" spans="1:11">
      <c r="A75" s="45"/>
      <c r="B75" s="22" t="s">
        <v>87</v>
      </c>
      <c r="C75" s="24">
        <f>C76</f>
        <v>4000000</v>
      </c>
      <c r="D75" s="29"/>
      <c r="E75" s="24">
        <f t="shared" ref="E75:J75" si="25">E76</f>
        <v>0</v>
      </c>
      <c r="F75" s="24">
        <f t="shared" si="25"/>
        <v>4000000</v>
      </c>
      <c r="G75" s="23">
        <f t="shared" si="25"/>
        <v>0</v>
      </c>
      <c r="H75" s="24">
        <f t="shared" si="25"/>
        <v>0</v>
      </c>
      <c r="I75" s="24">
        <f t="shared" si="25"/>
        <v>0</v>
      </c>
      <c r="J75" s="24">
        <f t="shared" si="25"/>
        <v>0</v>
      </c>
      <c r="K75" s="25">
        <f>K76</f>
        <v>4000000</v>
      </c>
    </row>
    <row r="76" spans="1:11">
      <c r="A76" s="45"/>
      <c r="B76" s="27" t="s">
        <v>87</v>
      </c>
      <c r="C76" s="28">
        <f>[1]enero2020!$C$50</f>
        <v>4000000</v>
      </c>
      <c r="D76" s="29"/>
      <c r="E76" s="29"/>
      <c r="F76" s="29">
        <f>C76+D76-E76</f>
        <v>4000000</v>
      </c>
      <c r="G76" s="31">
        <f>'[2]enero '!$G$48</f>
        <v>0</v>
      </c>
      <c r="H76" s="32">
        <v>0</v>
      </c>
      <c r="I76" s="32">
        <v>0</v>
      </c>
      <c r="J76" s="32">
        <v>0</v>
      </c>
      <c r="K76" s="33">
        <f>F76-G76</f>
        <v>4000000</v>
      </c>
    </row>
    <row r="77" spans="1:11">
      <c r="A77" s="45">
        <v>2102029809</v>
      </c>
      <c r="B77" s="27" t="s">
        <v>88</v>
      </c>
      <c r="C77" s="28">
        <f>[1]enero2020!$C$49</f>
        <v>15131660</v>
      </c>
      <c r="D77" s="29"/>
      <c r="E77" s="44"/>
      <c r="F77" s="29">
        <f>C77+D77-E77</f>
        <v>15131660</v>
      </c>
      <c r="G77" s="31">
        <f>[1]inforabril2020!$H$49+[1]inforabril2020!$J$49</f>
        <v>1016580</v>
      </c>
      <c r="H77" s="32">
        <f>[1]inforabril2020!$H$49+[1]inforabril2020!$J$49</f>
        <v>1016580</v>
      </c>
      <c r="I77" s="32">
        <f>[1]inforabril2020!$J$49</f>
        <v>304500</v>
      </c>
      <c r="J77" s="32">
        <f>I77</f>
        <v>304500</v>
      </c>
      <c r="K77" s="33">
        <f>F77-G77</f>
        <v>14115080</v>
      </c>
    </row>
    <row r="78" spans="1:11">
      <c r="A78" s="47"/>
      <c r="B78" s="22"/>
      <c r="C78" s="24"/>
      <c r="D78" s="24"/>
      <c r="E78" s="24"/>
      <c r="F78" s="24"/>
      <c r="G78" s="23"/>
      <c r="H78" s="24"/>
      <c r="I78" s="24"/>
      <c r="J78" s="24"/>
      <c r="K78" s="50"/>
    </row>
    <row r="79" spans="1:11">
      <c r="A79" s="45"/>
      <c r="B79" s="27"/>
      <c r="C79" s="29"/>
      <c r="D79" s="29"/>
      <c r="E79" s="29"/>
      <c r="F79" s="29"/>
      <c r="G79" s="31"/>
      <c r="H79" s="32"/>
      <c r="I79" s="32"/>
      <c r="J79" s="32"/>
      <c r="K79" s="51"/>
    </row>
    <row r="80" spans="1:11">
      <c r="A80" s="26"/>
      <c r="B80" s="27"/>
      <c r="C80" s="29"/>
      <c r="D80" s="29"/>
      <c r="E80" s="29"/>
      <c r="F80" s="29"/>
      <c r="G80" s="31"/>
      <c r="H80" s="32"/>
      <c r="I80" s="32"/>
      <c r="J80" s="32"/>
      <c r="K80" s="51"/>
    </row>
    <row r="81" spans="1:11">
      <c r="A81" s="26"/>
      <c r="B81" s="27"/>
      <c r="C81" s="29"/>
      <c r="D81" s="29"/>
      <c r="E81" s="29"/>
      <c r="F81" s="29"/>
      <c r="G81" s="31"/>
      <c r="H81" s="32"/>
      <c r="I81" s="32"/>
      <c r="J81" s="32"/>
      <c r="K81" s="51"/>
    </row>
    <row r="82" spans="1:11" ht="15.75" thickBot="1">
      <c r="A82" s="52"/>
      <c r="B82" s="53"/>
      <c r="C82" s="54"/>
      <c r="D82" s="54"/>
      <c r="E82" s="54"/>
      <c r="F82" s="29"/>
      <c r="G82" s="55"/>
      <c r="H82" s="56"/>
      <c r="I82" s="56"/>
      <c r="J82" s="56"/>
      <c r="K82" s="51"/>
    </row>
    <row r="83" spans="1:11" ht="15.75" thickBot="1">
      <c r="A83" s="57"/>
      <c r="B83" s="58" t="s">
        <v>89</v>
      </c>
      <c r="C83" s="59">
        <f>+C4+C78</f>
        <v>19619902545</v>
      </c>
      <c r="D83" s="60">
        <f t="shared" ref="D83:K83" si="26">+D4+D78</f>
        <v>254240000</v>
      </c>
      <c r="E83" s="60">
        <f t="shared" si="26"/>
        <v>254240000</v>
      </c>
      <c r="F83" s="59">
        <f>+F4+F78</f>
        <v>19619902545</v>
      </c>
      <c r="G83" s="60">
        <f t="shared" si="26"/>
        <v>8914178731</v>
      </c>
      <c r="H83" s="60">
        <f t="shared" si="26"/>
        <v>8841084567</v>
      </c>
      <c r="I83" s="60">
        <f>+I4+I78</f>
        <v>5908589317</v>
      </c>
      <c r="J83" s="60">
        <f t="shared" si="26"/>
        <v>5131592362</v>
      </c>
      <c r="K83" s="61">
        <f t="shared" si="26"/>
        <v>10705723814</v>
      </c>
    </row>
    <row r="84" spans="1:11">
      <c r="A84" s="62"/>
      <c r="B84" s="62"/>
      <c r="C84" s="63"/>
      <c r="D84" s="63"/>
      <c r="E84" s="63"/>
      <c r="F84" s="63"/>
      <c r="G84" s="63"/>
      <c r="H84" s="63"/>
      <c r="I84" s="63"/>
      <c r="J84" s="63"/>
      <c r="K84" s="63"/>
    </row>
    <row r="85" spans="1:11">
      <c r="A85" s="62"/>
      <c r="B85" s="62"/>
      <c r="C85" s="63"/>
      <c r="D85" s="63"/>
      <c r="E85" s="63"/>
      <c r="F85" s="63"/>
      <c r="G85" s="63">
        <f>[1]inforabril2020!$D$3+[1]inforabril2020!$H$3+[1]inforabril2020!$I$3+[1]inforabril2020!$J$3</f>
        <v>8914178731</v>
      </c>
      <c r="H85" s="63">
        <f>[1]inforabril2020!$H$3+[1]inforabril2020!$I$3+[1]inforabril2020!$J$3</f>
        <v>8841084567</v>
      </c>
      <c r="I85" s="63">
        <f>[1]inforabril2020!$I$3+[1]inforabril2020!$J$3</f>
        <v>5908589317</v>
      </c>
      <c r="J85" s="63">
        <f>[1]inforabril2020!$J$3</f>
        <v>5131592362</v>
      </c>
      <c r="K85" s="63">
        <f>[1]inforabril2020!$L$3</f>
        <v>10705723814</v>
      </c>
    </row>
    <row r="86" spans="1:11">
      <c r="A86" s="64"/>
      <c r="B86" s="65"/>
      <c r="C86" s="65"/>
      <c r="D86" s="65"/>
      <c r="E86" s="65"/>
      <c r="F86" s="66"/>
      <c r="G86" s="67"/>
      <c r="H86" s="67"/>
      <c r="I86" s="67"/>
      <c r="J86" s="67"/>
      <c r="K86" s="68">
        <f>K85-K83</f>
        <v>0</v>
      </c>
    </row>
    <row r="87" spans="1:11" ht="15.75">
      <c r="A87" s="64"/>
      <c r="B87" s="66"/>
      <c r="C87" s="69" t="s">
        <v>90</v>
      </c>
      <c r="D87" s="69"/>
      <c r="E87" s="69"/>
      <c r="F87" s="70"/>
      <c r="G87" s="71"/>
      <c r="H87" s="71"/>
      <c r="I87" s="67"/>
      <c r="J87" s="67"/>
      <c r="K87" s="72"/>
    </row>
    <row r="88" spans="1:11" ht="15.75">
      <c r="A88" s="64"/>
      <c r="B88" s="66"/>
      <c r="C88" s="73"/>
      <c r="D88" s="74"/>
      <c r="E88" s="75"/>
      <c r="F88" s="76"/>
      <c r="G88" s="77"/>
      <c r="H88" s="78"/>
      <c r="I88" s="48" t="s">
        <v>91</v>
      </c>
      <c r="J88" s="67"/>
      <c r="K88" s="66"/>
    </row>
    <row r="89" spans="1:11" ht="15.75">
      <c r="A89" s="64"/>
      <c r="B89" s="66"/>
      <c r="C89" s="79"/>
      <c r="D89" s="80"/>
      <c r="E89" s="81"/>
      <c r="F89" s="82" t="s">
        <v>92</v>
      </c>
      <c r="G89" s="82" t="s">
        <v>93</v>
      </c>
      <c r="H89" s="83" t="s">
        <v>94</v>
      </c>
      <c r="I89" s="84" t="s">
        <v>95</v>
      </c>
      <c r="J89" s="66"/>
      <c r="K89" s="66"/>
    </row>
    <row r="90" spans="1:11" ht="15.75">
      <c r="A90" s="64"/>
      <c r="B90" s="66"/>
      <c r="C90" s="85" t="s">
        <v>19</v>
      </c>
      <c r="D90" s="86"/>
      <c r="E90" s="87"/>
      <c r="F90" s="88">
        <f>C7</f>
        <v>9080857488</v>
      </c>
      <c r="G90" s="89">
        <f>H7</f>
        <v>2846419035</v>
      </c>
      <c r="H90" s="77">
        <f>K7</f>
        <v>6231306529</v>
      </c>
      <c r="I90" s="90"/>
      <c r="J90" s="67"/>
      <c r="K90" s="91"/>
    </row>
    <row r="91" spans="1:11" ht="15.75">
      <c r="A91" s="64"/>
      <c r="B91" s="66"/>
      <c r="C91" s="85" t="s">
        <v>35</v>
      </c>
      <c r="D91" s="86"/>
      <c r="E91" s="87"/>
      <c r="F91" s="88">
        <f>F92+F93</f>
        <v>7300000000</v>
      </c>
      <c r="G91" s="89">
        <f>G92+G93</f>
        <v>4981759514</v>
      </c>
      <c r="H91" s="89">
        <f>K25+K27</f>
        <v>2282261424</v>
      </c>
      <c r="I91" s="90"/>
      <c r="J91" s="92"/>
      <c r="K91" s="67"/>
    </row>
    <row r="92" spans="1:11" ht="15.75">
      <c r="A92" s="64"/>
      <c r="B92" s="66"/>
      <c r="C92" s="79" t="s">
        <v>37</v>
      </c>
      <c r="D92" s="80"/>
      <c r="E92" s="81"/>
      <c r="F92" s="93">
        <f>C25</f>
        <v>4200000000</v>
      </c>
      <c r="G92" s="94">
        <f>H25</f>
        <v>2784834119</v>
      </c>
      <c r="H92" s="94">
        <f>K25</f>
        <v>1385616511</v>
      </c>
      <c r="I92" s="90"/>
      <c r="J92" s="67"/>
      <c r="K92" s="92"/>
    </row>
    <row r="93" spans="1:11" ht="15.75">
      <c r="A93" s="66"/>
      <c r="B93" s="66"/>
      <c r="C93" s="79" t="s">
        <v>96</v>
      </c>
      <c r="D93" s="80"/>
      <c r="E93" s="81"/>
      <c r="F93" s="93">
        <f>C27</f>
        <v>3100000000</v>
      </c>
      <c r="G93" s="94">
        <f>H27</f>
        <v>2196925395</v>
      </c>
      <c r="H93" s="94">
        <f>K27</f>
        <v>896644913</v>
      </c>
      <c r="I93" s="90"/>
      <c r="J93" s="67"/>
      <c r="K93" s="67"/>
    </row>
    <row r="94" spans="1:11" ht="15.75">
      <c r="A94" s="66"/>
      <c r="B94" s="66"/>
      <c r="C94" s="95" t="s">
        <v>97</v>
      </c>
      <c r="D94" s="96"/>
      <c r="E94" s="81"/>
      <c r="F94" s="89">
        <f>C51</f>
        <v>1150391777</v>
      </c>
      <c r="G94" s="89">
        <f>H51</f>
        <v>466855590</v>
      </c>
      <c r="H94" s="88">
        <f>K51</f>
        <v>649553009</v>
      </c>
      <c r="I94" s="97"/>
      <c r="J94" s="67"/>
      <c r="K94" s="72"/>
    </row>
    <row r="95" spans="1:11" ht="15.75">
      <c r="A95" s="66"/>
      <c r="B95" s="66"/>
      <c r="C95" s="95" t="s">
        <v>98</v>
      </c>
      <c r="D95" s="96"/>
      <c r="E95" s="81"/>
      <c r="F95" s="89">
        <f>F90+F91+F94</f>
        <v>17531249265</v>
      </c>
      <c r="G95" s="89">
        <f>G90+G91+G94</f>
        <v>8295034139</v>
      </c>
      <c r="H95" s="88">
        <f>H90+H91+H94</f>
        <v>9163120962</v>
      </c>
      <c r="I95" s="97"/>
      <c r="J95" s="65"/>
      <c r="K95" s="72"/>
    </row>
    <row r="96" spans="1:11" ht="15.75">
      <c r="A96" s="66"/>
      <c r="B96" s="66"/>
      <c r="C96" s="95" t="s">
        <v>99</v>
      </c>
      <c r="D96" s="96"/>
      <c r="E96" s="98"/>
      <c r="F96" s="93">
        <f>C24</f>
        <v>2088653280</v>
      </c>
      <c r="G96" s="94">
        <f>H24</f>
        <v>546050428</v>
      </c>
      <c r="H96" s="93">
        <f>K24</f>
        <v>1542602852</v>
      </c>
      <c r="I96" s="90"/>
      <c r="J96" s="66"/>
      <c r="K96" s="67"/>
    </row>
    <row r="97" spans="1:11" ht="15.75">
      <c r="A97" s="66"/>
      <c r="B97" s="66"/>
      <c r="C97" s="99" t="s">
        <v>100</v>
      </c>
      <c r="D97" s="100"/>
      <c r="E97" s="101"/>
      <c r="F97" s="102">
        <f>F90+F91+F94+F96</f>
        <v>19619902545</v>
      </c>
      <c r="G97" s="103">
        <f>G90+G91+G94+G96</f>
        <v>8841084567</v>
      </c>
      <c r="H97" s="104">
        <f>H90+H91+H94+H96</f>
        <v>10705723814</v>
      </c>
      <c r="I97" s="105">
        <f>G83/F83*100%</f>
        <v>0.45434368038039608</v>
      </c>
      <c r="J97" s="72"/>
      <c r="K97" s="72"/>
    </row>
    <row r="98" spans="1:11" ht="15.75">
      <c r="A98" s="66"/>
      <c r="B98" s="66"/>
      <c r="C98" s="106"/>
      <c r="D98" s="80"/>
      <c r="E98" s="80"/>
      <c r="F98" s="80"/>
      <c r="G98" s="80"/>
      <c r="H98" s="80"/>
      <c r="I98" s="66"/>
      <c r="J98" s="72"/>
      <c r="K98" s="66"/>
    </row>
    <row r="99" spans="1:11" ht="15.75">
      <c r="A99" s="66"/>
      <c r="B99" s="66"/>
      <c r="C99" s="107" t="s">
        <v>101</v>
      </c>
      <c r="D99" s="80"/>
      <c r="E99" s="80"/>
      <c r="F99" s="80"/>
      <c r="G99" s="80"/>
      <c r="H99" s="80"/>
      <c r="I99" s="66"/>
      <c r="J99" s="92"/>
      <c r="K99" s="6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00"/>
  <sheetViews>
    <sheetView topLeftCell="C74" workbookViewId="0">
      <selection activeCell="G100" sqref="G100"/>
    </sheetView>
  </sheetViews>
  <sheetFormatPr baseColWidth="10" defaultRowHeight="12.75"/>
  <cols>
    <col min="1" max="1" width="31.5703125" style="66" customWidth="1"/>
    <col min="2" max="2" width="64.28515625" style="66" customWidth="1"/>
    <col min="3" max="3" width="22.140625" style="66" customWidth="1"/>
    <col min="4" max="4" width="18" style="66" customWidth="1"/>
    <col min="5" max="5" width="24.85546875" style="66" customWidth="1"/>
    <col min="6" max="6" width="27.85546875" style="66" customWidth="1"/>
    <col min="7" max="7" width="27" style="66" customWidth="1"/>
    <col min="8" max="8" width="21.7109375" style="66" customWidth="1"/>
    <col min="9" max="9" width="21.85546875" style="66" customWidth="1"/>
    <col min="10" max="10" width="16.85546875" style="66" customWidth="1"/>
    <col min="11" max="11" width="23.42578125" style="66" customWidth="1"/>
    <col min="12" max="256" width="11.42578125" style="66"/>
    <col min="257" max="257" width="31.5703125" style="66" customWidth="1"/>
    <col min="258" max="258" width="64.28515625" style="66" customWidth="1"/>
    <col min="259" max="259" width="22.140625" style="66" customWidth="1"/>
    <col min="260" max="260" width="18" style="66" customWidth="1"/>
    <col min="261" max="261" width="24.85546875" style="66" customWidth="1"/>
    <col min="262" max="262" width="27.85546875" style="66" customWidth="1"/>
    <col min="263" max="263" width="27" style="66" customWidth="1"/>
    <col min="264" max="264" width="21.7109375" style="66" customWidth="1"/>
    <col min="265" max="265" width="21.85546875" style="66" customWidth="1"/>
    <col min="266" max="266" width="16.85546875" style="66" customWidth="1"/>
    <col min="267" max="267" width="23.42578125" style="66" customWidth="1"/>
    <col min="268" max="512" width="11.42578125" style="66"/>
    <col min="513" max="513" width="31.5703125" style="66" customWidth="1"/>
    <col min="514" max="514" width="64.28515625" style="66" customWidth="1"/>
    <col min="515" max="515" width="22.140625" style="66" customWidth="1"/>
    <col min="516" max="516" width="18" style="66" customWidth="1"/>
    <col min="517" max="517" width="24.85546875" style="66" customWidth="1"/>
    <col min="518" max="518" width="27.85546875" style="66" customWidth="1"/>
    <col min="519" max="519" width="27" style="66" customWidth="1"/>
    <col min="520" max="520" width="21.7109375" style="66" customWidth="1"/>
    <col min="521" max="521" width="21.85546875" style="66" customWidth="1"/>
    <col min="522" max="522" width="16.85546875" style="66" customWidth="1"/>
    <col min="523" max="523" width="23.42578125" style="66" customWidth="1"/>
    <col min="524" max="768" width="11.42578125" style="66"/>
    <col min="769" max="769" width="31.5703125" style="66" customWidth="1"/>
    <col min="770" max="770" width="64.28515625" style="66" customWidth="1"/>
    <col min="771" max="771" width="22.140625" style="66" customWidth="1"/>
    <col min="772" max="772" width="18" style="66" customWidth="1"/>
    <col min="773" max="773" width="24.85546875" style="66" customWidth="1"/>
    <col min="774" max="774" width="27.85546875" style="66" customWidth="1"/>
    <col min="775" max="775" width="27" style="66" customWidth="1"/>
    <col min="776" max="776" width="21.7109375" style="66" customWidth="1"/>
    <col min="777" max="777" width="21.85546875" style="66" customWidth="1"/>
    <col min="778" max="778" width="16.85546875" style="66" customWidth="1"/>
    <col min="779" max="779" width="23.42578125" style="66" customWidth="1"/>
    <col min="780" max="1024" width="11.42578125" style="66"/>
    <col min="1025" max="1025" width="31.5703125" style="66" customWidth="1"/>
    <col min="1026" max="1026" width="64.28515625" style="66" customWidth="1"/>
    <col min="1027" max="1027" width="22.140625" style="66" customWidth="1"/>
    <col min="1028" max="1028" width="18" style="66" customWidth="1"/>
    <col min="1029" max="1029" width="24.85546875" style="66" customWidth="1"/>
    <col min="1030" max="1030" width="27.85546875" style="66" customWidth="1"/>
    <col min="1031" max="1031" width="27" style="66" customWidth="1"/>
    <col min="1032" max="1032" width="21.7109375" style="66" customWidth="1"/>
    <col min="1033" max="1033" width="21.85546875" style="66" customWidth="1"/>
    <col min="1034" max="1034" width="16.85546875" style="66" customWidth="1"/>
    <col min="1035" max="1035" width="23.42578125" style="66" customWidth="1"/>
    <col min="1036" max="1280" width="11.42578125" style="66"/>
    <col min="1281" max="1281" width="31.5703125" style="66" customWidth="1"/>
    <col min="1282" max="1282" width="64.28515625" style="66" customWidth="1"/>
    <col min="1283" max="1283" width="22.140625" style="66" customWidth="1"/>
    <col min="1284" max="1284" width="18" style="66" customWidth="1"/>
    <col min="1285" max="1285" width="24.85546875" style="66" customWidth="1"/>
    <col min="1286" max="1286" width="27.85546875" style="66" customWidth="1"/>
    <col min="1287" max="1287" width="27" style="66" customWidth="1"/>
    <col min="1288" max="1288" width="21.7109375" style="66" customWidth="1"/>
    <col min="1289" max="1289" width="21.85546875" style="66" customWidth="1"/>
    <col min="1290" max="1290" width="16.85546875" style="66" customWidth="1"/>
    <col min="1291" max="1291" width="23.42578125" style="66" customWidth="1"/>
    <col min="1292" max="1536" width="11.42578125" style="66"/>
    <col min="1537" max="1537" width="31.5703125" style="66" customWidth="1"/>
    <col min="1538" max="1538" width="64.28515625" style="66" customWidth="1"/>
    <col min="1539" max="1539" width="22.140625" style="66" customWidth="1"/>
    <col min="1540" max="1540" width="18" style="66" customWidth="1"/>
    <col min="1541" max="1541" width="24.85546875" style="66" customWidth="1"/>
    <col min="1542" max="1542" width="27.85546875" style="66" customWidth="1"/>
    <col min="1543" max="1543" width="27" style="66" customWidth="1"/>
    <col min="1544" max="1544" width="21.7109375" style="66" customWidth="1"/>
    <col min="1545" max="1545" width="21.85546875" style="66" customWidth="1"/>
    <col min="1546" max="1546" width="16.85546875" style="66" customWidth="1"/>
    <col min="1547" max="1547" width="23.42578125" style="66" customWidth="1"/>
    <col min="1548" max="1792" width="11.42578125" style="66"/>
    <col min="1793" max="1793" width="31.5703125" style="66" customWidth="1"/>
    <col min="1794" max="1794" width="64.28515625" style="66" customWidth="1"/>
    <col min="1795" max="1795" width="22.140625" style="66" customWidth="1"/>
    <col min="1796" max="1796" width="18" style="66" customWidth="1"/>
    <col min="1797" max="1797" width="24.85546875" style="66" customWidth="1"/>
    <col min="1798" max="1798" width="27.85546875" style="66" customWidth="1"/>
    <col min="1799" max="1799" width="27" style="66" customWidth="1"/>
    <col min="1800" max="1800" width="21.7109375" style="66" customWidth="1"/>
    <col min="1801" max="1801" width="21.85546875" style="66" customWidth="1"/>
    <col min="1802" max="1802" width="16.85546875" style="66" customWidth="1"/>
    <col min="1803" max="1803" width="23.42578125" style="66" customWidth="1"/>
    <col min="1804" max="2048" width="11.42578125" style="66"/>
    <col min="2049" max="2049" width="31.5703125" style="66" customWidth="1"/>
    <col min="2050" max="2050" width="64.28515625" style="66" customWidth="1"/>
    <col min="2051" max="2051" width="22.140625" style="66" customWidth="1"/>
    <col min="2052" max="2052" width="18" style="66" customWidth="1"/>
    <col min="2053" max="2053" width="24.85546875" style="66" customWidth="1"/>
    <col min="2054" max="2054" width="27.85546875" style="66" customWidth="1"/>
    <col min="2055" max="2055" width="27" style="66" customWidth="1"/>
    <col min="2056" max="2056" width="21.7109375" style="66" customWidth="1"/>
    <col min="2057" max="2057" width="21.85546875" style="66" customWidth="1"/>
    <col min="2058" max="2058" width="16.85546875" style="66" customWidth="1"/>
    <col min="2059" max="2059" width="23.42578125" style="66" customWidth="1"/>
    <col min="2060" max="2304" width="11.42578125" style="66"/>
    <col min="2305" max="2305" width="31.5703125" style="66" customWidth="1"/>
    <col min="2306" max="2306" width="64.28515625" style="66" customWidth="1"/>
    <col min="2307" max="2307" width="22.140625" style="66" customWidth="1"/>
    <col min="2308" max="2308" width="18" style="66" customWidth="1"/>
    <col min="2309" max="2309" width="24.85546875" style="66" customWidth="1"/>
    <col min="2310" max="2310" width="27.85546875" style="66" customWidth="1"/>
    <col min="2311" max="2311" width="27" style="66" customWidth="1"/>
    <col min="2312" max="2312" width="21.7109375" style="66" customWidth="1"/>
    <col min="2313" max="2313" width="21.85546875" style="66" customWidth="1"/>
    <col min="2314" max="2314" width="16.85546875" style="66" customWidth="1"/>
    <col min="2315" max="2315" width="23.42578125" style="66" customWidth="1"/>
    <col min="2316" max="2560" width="11.42578125" style="66"/>
    <col min="2561" max="2561" width="31.5703125" style="66" customWidth="1"/>
    <col min="2562" max="2562" width="64.28515625" style="66" customWidth="1"/>
    <col min="2563" max="2563" width="22.140625" style="66" customWidth="1"/>
    <col min="2564" max="2564" width="18" style="66" customWidth="1"/>
    <col min="2565" max="2565" width="24.85546875" style="66" customWidth="1"/>
    <col min="2566" max="2566" width="27.85546875" style="66" customWidth="1"/>
    <col min="2567" max="2567" width="27" style="66" customWidth="1"/>
    <col min="2568" max="2568" width="21.7109375" style="66" customWidth="1"/>
    <col min="2569" max="2569" width="21.85546875" style="66" customWidth="1"/>
    <col min="2570" max="2570" width="16.85546875" style="66" customWidth="1"/>
    <col min="2571" max="2571" width="23.42578125" style="66" customWidth="1"/>
    <col min="2572" max="2816" width="11.42578125" style="66"/>
    <col min="2817" max="2817" width="31.5703125" style="66" customWidth="1"/>
    <col min="2818" max="2818" width="64.28515625" style="66" customWidth="1"/>
    <col min="2819" max="2819" width="22.140625" style="66" customWidth="1"/>
    <col min="2820" max="2820" width="18" style="66" customWidth="1"/>
    <col min="2821" max="2821" width="24.85546875" style="66" customWidth="1"/>
    <col min="2822" max="2822" width="27.85546875" style="66" customWidth="1"/>
    <col min="2823" max="2823" width="27" style="66" customWidth="1"/>
    <col min="2824" max="2824" width="21.7109375" style="66" customWidth="1"/>
    <col min="2825" max="2825" width="21.85546875" style="66" customWidth="1"/>
    <col min="2826" max="2826" width="16.85546875" style="66" customWidth="1"/>
    <col min="2827" max="2827" width="23.42578125" style="66" customWidth="1"/>
    <col min="2828" max="3072" width="11.42578125" style="66"/>
    <col min="3073" max="3073" width="31.5703125" style="66" customWidth="1"/>
    <col min="3074" max="3074" width="64.28515625" style="66" customWidth="1"/>
    <col min="3075" max="3075" width="22.140625" style="66" customWidth="1"/>
    <col min="3076" max="3076" width="18" style="66" customWidth="1"/>
    <col min="3077" max="3077" width="24.85546875" style="66" customWidth="1"/>
    <col min="3078" max="3078" width="27.85546875" style="66" customWidth="1"/>
    <col min="3079" max="3079" width="27" style="66" customWidth="1"/>
    <col min="3080" max="3080" width="21.7109375" style="66" customWidth="1"/>
    <col min="3081" max="3081" width="21.85546875" style="66" customWidth="1"/>
    <col min="3082" max="3082" width="16.85546875" style="66" customWidth="1"/>
    <col min="3083" max="3083" width="23.42578125" style="66" customWidth="1"/>
    <col min="3084" max="3328" width="11.42578125" style="66"/>
    <col min="3329" max="3329" width="31.5703125" style="66" customWidth="1"/>
    <col min="3330" max="3330" width="64.28515625" style="66" customWidth="1"/>
    <col min="3331" max="3331" width="22.140625" style="66" customWidth="1"/>
    <col min="3332" max="3332" width="18" style="66" customWidth="1"/>
    <col min="3333" max="3333" width="24.85546875" style="66" customWidth="1"/>
    <col min="3334" max="3334" width="27.85546875" style="66" customWidth="1"/>
    <col min="3335" max="3335" width="27" style="66" customWidth="1"/>
    <col min="3336" max="3336" width="21.7109375" style="66" customWidth="1"/>
    <col min="3337" max="3337" width="21.85546875" style="66" customWidth="1"/>
    <col min="3338" max="3338" width="16.85546875" style="66" customWidth="1"/>
    <col min="3339" max="3339" width="23.42578125" style="66" customWidth="1"/>
    <col min="3340" max="3584" width="11.42578125" style="66"/>
    <col min="3585" max="3585" width="31.5703125" style="66" customWidth="1"/>
    <col min="3586" max="3586" width="64.28515625" style="66" customWidth="1"/>
    <col min="3587" max="3587" width="22.140625" style="66" customWidth="1"/>
    <col min="3588" max="3588" width="18" style="66" customWidth="1"/>
    <col min="3589" max="3589" width="24.85546875" style="66" customWidth="1"/>
    <col min="3590" max="3590" width="27.85546875" style="66" customWidth="1"/>
    <col min="3591" max="3591" width="27" style="66" customWidth="1"/>
    <col min="3592" max="3592" width="21.7109375" style="66" customWidth="1"/>
    <col min="3593" max="3593" width="21.85546875" style="66" customWidth="1"/>
    <col min="3594" max="3594" width="16.85546875" style="66" customWidth="1"/>
    <col min="3595" max="3595" width="23.42578125" style="66" customWidth="1"/>
    <col min="3596" max="3840" width="11.42578125" style="66"/>
    <col min="3841" max="3841" width="31.5703125" style="66" customWidth="1"/>
    <col min="3842" max="3842" width="64.28515625" style="66" customWidth="1"/>
    <col min="3843" max="3843" width="22.140625" style="66" customWidth="1"/>
    <col min="3844" max="3844" width="18" style="66" customWidth="1"/>
    <col min="3845" max="3845" width="24.85546875" style="66" customWidth="1"/>
    <col min="3846" max="3846" width="27.85546875" style="66" customWidth="1"/>
    <col min="3847" max="3847" width="27" style="66" customWidth="1"/>
    <col min="3848" max="3848" width="21.7109375" style="66" customWidth="1"/>
    <col min="3849" max="3849" width="21.85546875" style="66" customWidth="1"/>
    <col min="3850" max="3850" width="16.85546875" style="66" customWidth="1"/>
    <col min="3851" max="3851" width="23.42578125" style="66" customWidth="1"/>
    <col min="3852" max="4096" width="11.42578125" style="66"/>
    <col min="4097" max="4097" width="31.5703125" style="66" customWidth="1"/>
    <col min="4098" max="4098" width="64.28515625" style="66" customWidth="1"/>
    <col min="4099" max="4099" width="22.140625" style="66" customWidth="1"/>
    <col min="4100" max="4100" width="18" style="66" customWidth="1"/>
    <col min="4101" max="4101" width="24.85546875" style="66" customWidth="1"/>
    <col min="4102" max="4102" width="27.85546875" style="66" customWidth="1"/>
    <col min="4103" max="4103" width="27" style="66" customWidth="1"/>
    <col min="4104" max="4104" width="21.7109375" style="66" customWidth="1"/>
    <col min="4105" max="4105" width="21.85546875" style="66" customWidth="1"/>
    <col min="4106" max="4106" width="16.85546875" style="66" customWidth="1"/>
    <col min="4107" max="4107" width="23.42578125" style="66" customWidth="1"/>
    <col min="4108" max="4352" width="11.42578125" style="66"/>
    <col min="4353" max="4353" width="31.5703125" style="66" customWidth="1"/>
    <col min="4354" max="4354" width="64.28515625" style="66" customWidth="1"/>
    <col min="4355" max="4355" width="22.140625" style="66" customWidth="1"/>
    <col min="4356" max="4356" width="18" style="66" customWidth="1"/>
    <col min="4357" max="4357" width="24.85546875" style="66" customWidth="1"/>
    <col min="4358" max="4358" width="27.85546875" style="66" customWidth="1"/>
    <col min="4359" max="4359" width="27" style="66" customWidth="1"/>
    <col min="4360" max="4360" width="21.7109375" style="66" customWidth="1"/>
    <col min="4361" max="4361" width="21.85546875" style="66" customWidth="1"/>
    <col min="4362" max="4362" width="16.85546875" style="66" customWidth="1"/>
    <col min="4363" max="4363" width="23.42578125" style="66" customWidth="1"/>
    <col min="4364" max="4608" width="11.42578125" style="66"/>
    <col min="4609" max="4609" width="31.5703125" style="66" customWidth="1"/>
    <col min="4610" max="4610" width="64.28515625" style="66" customWidth="1"/>
    <col min="4611" max="4611" width="22.140625" style="66" customWidth="1"/>
    <col min="4612" max="4612" width="18" style="66" customWidth="1"/>
    <col min="4613" max="4613" width="24.85546875" style="66" customWidth="1"/>
    <col min="4614" max="4614" width="27.85546875" style="66" customWidth="1"/>
    <col min="4615" max="4615" width="27" style="66" customWidth="1"/>
    <col min="4616" max="4616" width="21.7109375" style="66" customWidth="1"/>
    <col min="4617" max="4617" width="21.85546875" style="66" customWidth="1"/>
    <col min="4618" max="4618" width="16.85546875" style="66" customWidth="1"/>
    <col min="4619" max="4619" width="23.42578125" style="66" customWidth="1"/>
    <col min="4620" max="4864" width="11.42578125" style="66"/>
    <col min="4865" max="4865" width="31.5703125" style="66" customWidth="1"/>
    <col min="4866" max="4866" width="64.28515625" style="66" customWidth="1"/>
    <col min="4867" max="4867" width="22.140625" style="66" customWidth="1"/>
    <col min="4868" max="4868" width="18" style="66" customWidth="1"/>
    <col min="4869" max="4869" width="24.85546875" style="66" customWidth="1"/>
    <col min="4870" max="4870" width="27.85546875" style="66" customWidth="1"/>
    <col min="4871" max="4871" width="27" style="66" customWidth="1"/>
    <col min="4872" max="4872" width="21.7109375" style="66" customWidth="1"/>
    <col min="4873" max="4873" width="21.85546875" style="66" customWidth="1"/>
    <col min="4874" max="4874" width="16.85546875" style="66" customWidth="1"/>
    <col min="4875" max="4875" width="23.42578125" style="66" customWidth="1"/>
    <col min="4876" max="5120" width="11.42578125" style="66"/>
    <col min="5121" max="5121" width="31.5703125" style="66" customWidth="1"/>
    <col min="5122" max="5122" width="64.28515625" style="66" customWidth="1"/>
    <col min="5123" max="5123" width="22.140625" style="66" customWidth="1"/>
    <col min="5124" max="5124" width="18" style="66" customWidth="1"/>
    <col min="5125" max="5125" width="24.85546875" style="66" customWidth="1"/>
    <col min="5126" max="5126" width="27.85546875" style="66" customWidth="1"/>
    <col min="5127" max="5127" width="27" style="66" customWidth="1"/>
    <col min="5128" max="5128" width="21.7109375" style="66" customWidth="1"/>
    <col min="5129" max="5129" width="21.85546875" style="66" customWidth="1"/>
    <col min="5130" max="5130" width="16.85546875" style="66" customWidth="1"/>
    <col min="5131" max="5131" width="23.42578125" style="66" customWidth="1"/>
    <col min="5132" max="5376" width="11.42578125" style="66"/>
    <col min="5377" max="5377" width="31.5703125" style="66" customWidth="1"/>
    <col min="5378" max="5378" width="64.28515625" style="66" customWidth="1"/>
    <col min="5379" max="5379" width="22.140625" style="66" customWidth="1"/>
    <col min="5380" max="5380" width="18" style="66" customWidth="1"/>
    <col min="5381" max="5381" width="24.85546875" style="66" customWidth="1"/>
    <col min="5382" max="5382" width="27.85546875" style="66" customWidth="1"/>
    <col min="5383" max="5383" width="27" style="66" customWidth="1"/>
    <col min="5384" max="5384" width="21.7109375" style="66" customWidth="1"/>
    <col min="5385" max="5385" width="21.85546875" style="66" customWidth="1"/>
    <col min="5386" max="5386" width="16.85546875" style="66" customWidth="1"/>
    <col min="5387" max="5387" width="23.42578125" style="66" customWidth="1"/>
    <col min="5388" max="5632" width="11.42578125" style="66"/>
    <col min="5633" max="5633" width="31.5703125" style="66" customWidth="1"/>
    <col min="5634" max="5634" width="64.28515625" style="66" customWidth="1"/>
    <col min="5635" max="5635" width="22.140625" style="66" customWidth="1"/>
    <col min="5636" max="5636" width="18" style="66" customWidth="1"/>
    <col min="5637" max="5637" width="24.85546875" style="66" customWidth="1"/>
    <col min="5638" max="5638" width="27.85546875" style="66" customWidth="1"/>
    <col min="5639" max="5639" width="27" style="66" customWidth="1"/>
    <col min="5640" max="5640" width="21.7109375" style="66" customWidth="1"/>
    <col min="5641" max="5641" width="21.85546875" style="66" customWidth="1"/>
    <col min="5642" max="5642" width="16.85546875" style="66" customWidth="1"/>
    <col min="5643" max="5643" width="23.42578125" style="66" customWidth="1"/>
    <col min="5644" max="5888" width="11.42578125" style="66"/>
    <col min="5889" max="5889" width="31.5703125" style="66" customWidth="1"/>
    <col min="5890" max="5890" width="64.28515625" style="66" customWidth="1"/>
    <col min="5891" max="5891" width="22.140625" style="66" customWidth="1"/>
    <col min="5892" max="5892" width="18" style="66" customWidth="1"/>
    <col min="5893" max="5893" width="24.85546875" style="66" customWidth="1"/>
    <col min="5894" max="5894" width="27.85546875" style="66" customWidth="1"/>
    <col min="5895" max="5895" width="27" style="66" customWidth="1"/>
    <col min="5896" max="5896" width="21.7109375" style="66" customWidth="1"/>
    <col min="5897" max="5897" width="21.85546875" style="66" customWidth="1"/>
    <col min="5898" max="5898" width="16.85546875" style="66" customWidth="1"/>
    <col min="5899" max="5899" width="23.42578125" style="66" customWidth="1"/>
    <col min="5900" max="6144" width="11.42578125" style="66"/>
    <col min="6145" max="6145" width="31.5703125" style="66" customWidth="1"/>
    <col min="6146" max="6146" width="64.28515625" style="66" customWidth="1"/>
    <col min="6147" max="6147" width="22.140625" style="66" customWidth="1"/>
    <col min="6148" max="6148" width="18" style="66" customWidth="1"/>
    <col min="6149" max="6149" width="24.85546875" style="66" customWidth="1"/>
    <col min="6150" max="6150" width="27.85546875" style="66" customWidth="1"/>
    <col min="6151" max="6151" width="27" style="66" customWidth="1"/>
    <col min="6152" max="6152" width="21.7109375" style="66" customWidth="1"/>
    <col min="6153" max="6153" width="21.85546875" style="66" customWidth="1"/>
    <col min="6154" max="6154" width="16.85546875" style="66" customWidth="1"/>
    <col min="6155" max="6155" width="23.42578125" style="66" customWidth="1"/>
    <col min="6156" max="6400" width="11.42578125" style="66"/>
    <col min="6401" max="6401" width="31.5703125" style="66" customWidth="1"/>
    <col min="6402" max="6402" width="64.28515625" style="66" customWidth="1"/>
    <col min="6403" max="6403" width="22.140625" style="66" customWidth="1"/>
    <col min="6404" max="6404" width="18" style="66" customWidth="1"/>
    <col min="6405" max="6405" width="24.85546875" style="66" customWidth="1"/>
    <col min="6406" max="6406" width="27.85546875" style="66" customWidth="1"/>
    <col min="6407" max="6407" width="27" style="66" customWidth="1"/>
    <col min="6408" max="6408" width="21.7109375" style="66" customWidth="1"/>
    <col min="6409" max="6409" width="21.85546875" style="66" customWidth="1"/>
    <col min="6410" max="6410" width="16.85546875" style="66" customWidth="1"/>
    <col min="6411" max="6411" width="23.42578125" style="66" customWidth="1"/>
    <col min="6412" max="6656" width="11.42578125" style="66"/>
    <col min="6657" max="6657" width="31.5703125" style="66" customWidth="1"/>
    <col min="6658" max="6658" width="64.28515625" style="66" customWidth="1"/>
    <col min="6659" max="6659" width="22.140625" style="66" customWidth="1"/>
    <col min="6660" max="6660" width="18" style="66" customWidth="1"/>
    <col min="6661" max="6661" width="24.85546875" style="66" customWidth="1"/>
    <col min="6662" max="6662" width="27.85546875" style="66" customWidth="1"/>
    <col min="6663" max="6663" width="27" style="66" customWidth="1"/>
    <col min="6664" max="6664" width="21.7109375" style="66" customWidth="1"/>
    <col min="6665" max="6665" width="21.85546875" style="66" customWidth="1"/>
    <col min="6666" max="6666" width="16.85546875" style="66" customWidth="1"/>
    <col min="6667" max="6667" width="23.42578125" style="66" customWidth="1"/>
    <col min="6668" max="6912" width="11.42578125" style="66"/>
    <col min="6913" max="6913" width="31.5703125" style="66" customWidth="1"/>
    <col min="6914" max="6914" width="64.28515625" style="66" customWidth="1"/>
    <col min="6915" max="6915" width="22.140625" style="66" customWidth="1"/>
    <col min="6916" max="6916" width="18" style="66" customWidth="1"/>
    <col min="6917" max="6917" width="24.85546875" style="66" customWidth="1"/>
    <col min="6918" max="6918" width="27.85546875" style="66" customWidth="1"/>
    <col min="6919" max="6919" width="27" style="66" customWidth="1"/>
    <col min="6920" max="6920" width="21.7109375" style="66" customWidth="1"/>
    <col min="6921" max="6921" width="21.85546875" style="66" customWidth="1"/>
    <col min="6922" max="6922" width="16.85546875" style="66" customWidth="1"/>
    <col min="6923" max="6923" width="23.42578125" style="66" customWidth="1"/>
    <col min="6924" max="7168" width="11.42578125" style="66"/>
    <col min="7169" max="7169" width="31.5703125" style="66" customWidth="1"/>
    <col min="7170" max="7170" width="64.28515625" style="66" customWidth="1"/>
    <col min="7171" max="7171" width="22.140625" style="66" customWidth="1"/>
    <col min="7172" max="7172" width="18" style="66" customWidth="1"/>
    <col min="7173" max="7173" width="24.85546875" style="66" customWidth="1"/>
    <col min="7174" max="7174" width="27.85546875" style="66" customWidth="1"/>
    <col min="7175" max="7175" width="27" style="66" customWidth="1"/>
    <col min="7176" max="7176" width="21.7109375" style="66" customWidth="1"/>
    <col min="7177" max="7177" width="21.85546875" style="66" customWidth="1"/>
    <col min="7178" max="7178" width="16.85546875" style="66" customWidth="1"/>
    <col min="7179" max="7179" width="23.42578125" style="66" customWidth="1"/>
    <col min="7180" max="7424" width="11.42578125" style="66"/>
    <col min="7425" max="7425" width="31.5703125" style="66" customWidth="1"/>
    <col min="7426" max="7426" width="64.28515625" style="66" customWidth="1"/>
    <col min="7427" max="7427" width="22.140625" style="66" customWidth="1"/>
    <col min="7428" max="7428" width="18" style="66" customWidth="1"/>
    <col min="7429" max="7429" width="24.85546875" style="66" customWidth="1"/>
    <col min="7430" max="7430" width="27.85546875" style="66" customWidth="1"/>
    <col min="7431" max="7431" width="27" style="66" customWidth="1"/>
    <col min="7432" max="7432" width="21.7109375" style="66" customWidth="1"/>
    <col min="7433" max="7433" width="21.85546875" style="66" customWidth="1"/>
    <col min="7434" max="7434" width="16.85546875" style="66" customWidth="1"/>
    <col min="7435" max="7435" width="23.42578125" style="66" customWidth="1"/>
    <col min="7436" max="7680" width="11.42578125" style="66"/>
    <col min="7681" max="7681" width="31.5703125" style="66" customWidth="1"/>
    <col min="7682" max="7682" width="64.28515625" style="66" customWidth="1"/>
    <col min="7683" max="7683" width="22.140625" style="66" customWidth="1"/>
    <col min="7684" max="7684" width="18" style="66" customWidth="1"/>
    <col min="7685" max="7685" width="24.85546875" style="66" customWidth="1"/>
    <col min="7686" max="7686" width="27.85546875" style="66" customWidth="1"/>
    <col min="7687" max="7687" width="27" style="66" customWidth="1"/>
    <col min="7688" max="7688" width="21.7109375" style="66" customWidth="1"/>
    <col min="7689" max="7689" width="21.85546875" style="66" customWidth="1"/>
    <col min="7690" max="7690" width="16.85546875" style="66" customWidth="1"/>
    <col min="7691" max="7691" width="23.42578125" style="66" customWidth="1"/>
    <col min="7692" max="7936" width="11.42578125" style="66"/>
    <col min="7937" max="7937" width="31.5703125" style="66" customWidth="1"/>
    <col min="7938" max="7938" width="64.28515625" style="66" customWidth="1"/>
    <col min="7939" max="7939" width="22.140625" style="66" customWidth="1"/>
    <col min="7940" max="7940" width="18" style="66" customWidth="1"/>
    <col min="7941" max="7941" width="24.85546875" style="66" customWidth="1"/>
    <col min="7942" max="7942" width="27.85546875" style="66" customWidth="1"/>
    <col min="7943" max="7943" width="27" style="66" customWidth="1"/>
    <col min="7944" max="7944" width="21.7109375" style="66" customWidth="1"/>
    <col min="7945" max="7945" width="21.85546875" style="66" customWidth="1"/>
    <col min="7946" max="7946" width="16.85546875" style="66" customWidth="1"/>
    <col min="7947" max="7947" width="23.42578125" style="66" customWidth="1"/>
    <col min="7948" max="8192" width="11.42578125" style="66"/>
    <col min="8193" max="8193" width="31.5703125" style="66" customWidth="1"/>
    <col min="8194" max="8194" width="64.28515625" style="66" customWidth="1"/>
    <col min="8195" max="8195" width="22.140625" style="66" customWidth="1"/>
    <col min="8196" max="8196" width="18" style="66" customWidth="1"/>
    <col min="8197" max="8197" width="24.85546875" style="66" customWidth="1"/>
    <col min="8198" max="8198" width="27.85546875" style="66" customWidth="1"/>
    <col min="8199" max="8199" width="27" style="66" customWidth="1"/>
    <col min="8200" max="8200" width="21.7109375" style="66" customWidth="1"/>
    <col min="8201" max="8201" width="21.85546875" style="66" customWidth="1"/>
    <col min="8202" max="8202" width="16.85546875" style="66" customWidth="1"/>
    <col min="8203" max="8203" width="23.42578125" style="66" customWidth="1"/>
    <col min="8204" max="8448" width="11.42578125" style="66"/>
    <col min="8449" max="8449" width="31.5703125" style="66" customWidth="1"/>
    <col min="8450" max="8450" width="64.28515625" style="66" customWidth="1"/>
    <col min="8451" max="8451" width="22.140625" style="66" customWidth="1"/>
    <col min="8452" max="8452" width="18" style="66" customWidth="1"/>
    <col min="8453" max="8453" width="24.85546875" style="66" customWidth="1"/>
    <col min="8454" max="8454" width="27.85546875" style="66" customWidth="1"/>
    <col min="8455" max="8455" width="27" style="66" customWidth="1"/>
    <col min="8456" max="8456" width="21.7109375" style="66" customWidth="1"/>
    <col min="8457" max="8457" width="21.85546875" style="66" customWidth="1"/>
    <col min="8458" max="8458" width="16.85546875" style="66" customWidth="1"/>
    <col min="8459" max="8459" width="23.42578125" style="66" customWidth="1"/>
    <col min="8460" max="8704" width="11.42578125" style="66"/>
    <col min="8705" max="8705" width="31.5703125" style="66" customWidth="1"/>
    <col min="8706" max="8706" width="64.28515625" style="66" customWidth="1"/>
    <col min="8707" max="8707" width="22.140625" style="66" customWidth="1"/>
    <col min="8708" max="8708" width="18" style="66" customWidth="1"/>
    <col min="8709" max="8709" width="24.85546875" style="66" customWidth="1"/>
    <col min="8710" max="8710" width="27.85546875" style="66" customWidth="1"/>
    <col min="8711" max="8711" width="27" style="66" customWidth="1"/>
    <col min="8712" max="8712" width="21.7109375" style="66" customWidth="1"/>
    <col min="8713" max="8713" width="21.85546875" style="66" customWidth="1"/>
    <col min="8714" max="8714" width="16.85546875" style="66" customWidth="1"/>
    <col min="8715" max="8715" width="23.42578125" style="66" customWidth="1"/>
    <col min="8716" max="8960" width="11.42578125" style="66"/>
    <col min="8961" max="8961" width="31.5703125" style="66" customWidth="1"/>
    <col min="8962" max="8962" width="64.28515625" style="66" customWidth="1"/>
    <col min="8963" max="8963" width="22.140625" style="66" customWidth="1"/>
    <col min="8964" max="8964" width="18" style="66" customWidth="1"/>
    <col min="8965" max="8965" width="24.85546875" style="66" customWidth="1"/>
    <col min="8966" max="8966" width="27.85546875" style="66" customWidth="1"/>
    <col min="8967" max="8967" width="27" style="66" customWidth="1"/>
    <col min="8968" max="8968" width="21.7109375" style="66" customWidth="1"/>
    <col min="8969" max="8969" width="21.85546875" style="66" customWidth="1"/>
    <col min="8970" max="8970" width="16.85546875" style="66" customWidth="1"/>
    <col min="8971" max="8971" width="23.42578125" style="66" customWidth="1"/>
    <col min="8972" max="9216" width="11.42578125" style="66"/>
    <col min="9217" max="9217" width="31.5703125" style="66" customWidth="1"/>
    <col min="9218" max="9218" width="64.28515625" style="66" customWidth="1"/>
    <col min="9219" max="9219" width="22.140625" style="66" customWidth="1"/>
    <col min="9220" max="9220" width="18" style="66" customWidth="1"/>
    <col min="9221" max="9221" width="24.85546875" style="66" customWidth="1"/>
    <col min="9222" max="9222" width="27.85546875" style="66" customWidth="1"/>
    <col min="9223" max="9223" width="27" style="66" customWidth="1"/>
    <col min="9224" max="9224" width="21.7109375" style="66" customWidth="1"/>
    <col min="9225" max="9225" width="21.85546875" style="66" customWidth="1"/>
    <col min="9226" max="9226" width="16.85546875" style="66" customWidth="1"/>
    <col min="9227" max="9227" width="23.42578125" style="66" customWidth="1"/>
    <col min="9228" max="9472" width="11.42578125" style="66"/>
    <col min="9473" max="9473" width="31.5703125" style="66" customWidth="1"/>
    <col min="9474" max="9474" width="64.28515625" style="66" customWidth="1"/>
    <col min="9475" max="9475" width="22.140625" style="66" customWidth="1"/>
    <col min="9476" max="9476" width="18" style="66" customWidth="1"/>
    <col min="9477" max="9477" width="24.85546875" style="66" customWidth="1"/>
    <col min="9478" max="9478" width="27.85546875" style="66" customWidth="1"/>
    <col min="9479" max="9479" width="27" style="66" customWidth="1"/>
    <col min="9480" max="9480" width="21.7109375" style="66" customWidth="1"/>
    <col min="9481" max="9481" width="21.85546875" style="66" customWidth="1"/>
    <col min="9482" max="9482" width="16.85546875" style="66" customWidth="1"/>
    <col min="9483" max="9483" width="23.42578125" style="66" customWidth="1"/>
    <col min="9484" max="9728" width="11.42578125" style="66"/>
    <col min="9729" max="9729" width="31.5703125" style="66" customWidth="1"/>
    <col min="9730" max="9730" width="64.28515625" style="66" customWidth="1"/>
    <col min="9731" max="9731" width="22.140625" style="66" customWidth="1"/>
    <col min="9732" max="9732" width="18" style="66" customWidth="1"/>
    <col min="9733" max="9733" width="24.85546875" style="66" customWidth="1"/>
    <col min="9734" max="9734" width="27.85546875" style="66" customWidth="1"/>
    <col min="9735" max="9735" width="27" style="66" customWidth="1"/>
    <col min="9736" max="9736" width="21.7109375" style="66" customWidth="1"/>
    <col min="9737" max="9737" width="21.85546875" style="66" customWidth="1"/>
    <col min="9738" max="9738" width="16.85546875" style="66" customWidth="1"/>
    <col min="9739" max="9739" width="23.42578125" style="66" customWidth="1"/>
    <col min="9740" max="9984" width="11.42578125" style="66"/>
    <col min="9985" max="9985" width="31.5703125" style="66" customWidth="1"/>
    <col min="9986" max="9986" width="64.28515625" style="66" customWidth="1"/>
    <col min="9987" max="9987" width="22.140625" style="66" customWidth="1"/>
    <col min="9988" max="9988" width="18" style="66" customWidth="1"/>
    <col min="9989" max="9989" width="24.85546875" style="66" customWidth="1"/>
    <col min="9990" max="9990" width="27.85546875" style="66" customWidth="1"/>
    <col min="9991" max="9991" width="27" style="66" customWidth="1"/>
    <col min="9992" max="9992" width="21.7109375" style="66" customWidth="1"/>
    <col min="9993" max="9993" width="21.85546875" style="66" customWidth="1"/>
    <col min="9994" max="9994" width="16.85546875" style="66" customWidth="1"/>
    <col min="9995" max="9995" width="23.42578125" style="66" customWidth="1"/>
    <col min="9996" max="10240" width="11.42578125" style="66"/>
    <col min="10241" max="10241" width="31.5703125" style="66" customWidth="1"/>
    <col min="10242" max="10242" width="64.28515625" style="66" customWidth="1"/>
    <col min="10243" max="10243" width="22.140625" style="66" customWidth="1"/>
    <col min="10244" max="10244" width="18" style="66" customWidth="1"/>
    <col min="10245" max="10245" width="24.85546875" style="66" customWidth="1"/>
    <col min="10246" max="10246" width="27.85546875" style="66" customWidth="1"/>
    <col min="10247" max="10247" width="27" style="66" customWidth="1"/>
    <col min="10248" max="10248" width="21.7109375" style="66" customWidth="1"/>
    <col min="10249" max="10249" width="21.85546875" style="66" customWidth="1"/>
    <col min="10250" max="10250" width="16.85546875" style="66" customWidth="1"/>
    <col min="10251" max="10251" width="23.42578125" style="66" customWidth="1"/>
    <col min="10252" max="10496" width="11.42578125" style="66"/>
    <col min="10497" max="10497" width="31.5703125" style="66" customWidth="1"/>
    <col min="10498" max="10498" width="64.28515625" style="66" customWidth="1"/>
    <col min="10499" max="10499" width="22.140625" style="66" customWidth="1"/>
    <col min="10500" max="10500" width="18" style="66" customWidth="1"/>
    <col min="10501" max="10501" width="24.85546875" style="66" customWidth="1"/>
    <col min="10502" max="10502" width="27.85546875" style="66" customWidth="1"/>
    <col min="10503" max="10503" width="27" style="66" customWidth="1"/>
    <col min="10504" max="10504" width="21.7109375" style="66" customWidth="1"/>
    <col min="10505" max="10505" width="21.85546875" style="66" customWidth="1"/>
    <col min="10506" max="10506" width="16.85546875" style="66" customWidth="1"/>
    <col min="10507" max="10507" width="23.42578125" style="66" customWidth="1"/>
    <col min="10508" max="10752" width="11.42578125" style="66"/>
    <col min="10753" max="10753" width="31.5703125" style="66" customWidth="1"/>
    <col min="10754" max="10754" width="64.28515625" style="66" customWidth="1"/>
    <col min="10755" max="10755" width="22.140625" style="66" customWidth="1"/>
    <col min="10756" max="10756" width="18" style="66" customWidth="1"/>
    <col min="10757" max="10757" width="24.85546875" style="66" customWidth="1"/>
    <col min="10758" max="10758" width="27.85546875" style="66" customWidth="1"/>
    <col min="10759" max="10759" width="27" style="66" customWidth="1"/>
    <col min="10760" max="10760" width="21.7109375" style="66" customWidth="1"/>
    <col min="10761" max="10761" width="21.85546875" style="66" customWidth="1"/>
    <col min="10762" max="10762" width="16.85546875" style="66" customWidth="1"/>
    <col min="10763" max="10763" width="23.42578125" style="66" customWidth="1"/>
    <col min="10764" max="11008" width="11.42578125" style="66"/>
    <col min="11009" max="11009" width="31.5703125" style="66" customWidth="1"/>
    <col min="11010" max="11010" width="64.28515625" style="66" customWidth="1"/>
    <col min="11011" max="11011" width="22.140625" style="66" customWidth="1"/>
    <col min="11012" max="11012" width="18" style="66" customWidth="1"/>
    <col min="11013" max="11013" width="24.85546875" style="66" customWidth="1"/>
    <col min="11014" max="11014" width="27.85546875" style="66" customWidth="1"/>
    <col min="11015" max="11015" width="27" style="66" customWidth="1"/>
    <col min="11016" max="11016" width="21.7109375" style="66" customWidth="1"/>
    <col min="11017" max="11017" width="21.85546875" style="66" customWidth="1"/>
    <col min="11018" max="11018" width="16.85546875" style="66" customWidth="1"/>
    <col min="11019" max="11019" width="23.42578125" style="66" customWidth="1"/>
    <col min="11020" max="11264" width="11.42578125" style="66"/>
    <col min="11265" max="11265" width="31.5703125" style="66" customWidth="1"/>
    <col min="11266" max="11266" width="64.28515625" style="66" customWidth="1"/>
    <col min="11267" max="11267" width="22.140625" style="66" customWidth="1"/>
    <col min="11268" max="11268" width="18" style="66" customWidth="1"/>
    <col min="11269" max="11269" width="24.85546875" style="66" customWidth="1"/>
    <col min="11270" max="11270" width="27.85546875" style="66" customWidth="1"/>
    <col min="11271" max="11271" width="27" style="66" customWidth="1"/>
    <col min="11272" max="11272" width="21.7109375" style="66" customWidth="1"/>
    <col min="11273" max="11273" width="21.85546875" style="66" customWidth="1"/>
    <col min="11274" max="11274" width="16.85546875" style="66" customWidth="1"/>
    <col min="11275" max="11275" width="23.42578125" style="66" customWidth="1"/>
    <col min="11276" max="11520" width="11.42578125" style="66"/>
    <col min="11521" max="11521" width="31.5703125" style="66" customWidth="1"/>
    <col min="11522" max="11522" width="64.28515625" style="66" customWidth="1"/>
    <col min="11523" max="11523" width="22.140625" style="66" customWidth="1"/>
    <col min="11524" max="11524" width="18" style="66" customWidth="1"/>
    <col min="11525" max="11525" width="24.85546875" style="66" customWidth="1"/>
    <col min="11526" max="11526" width="27.85546875" style="66" customWidth="1"/>
    <col min="11527" max="11527" width="27" style="66" customWidth="1"/>
    <col min="11528" max="11528" width="21.7109375" style="66" customWidth="1"/>
    <col min="11529" max="11529" width="21.85546875" style="66" customWidth="1"/>
    <col min="11530" max="11530" width="16.85546875" style="66" customWidth="1"/>
    <col min="11531" max="11531" width="23.42578125" style="66" customWidth="1"/>
    <col min="11532" max="11776" width="11.42578125" style="66"/>
    <col min="11777" max="11777" width="31.5703125" style="66" customWidth="1"/>
    <col min="11778" max="11778" width="64.28515625" style="66" customWidth="1"/>
    <col min="11779" max="11779" width="22.140625" style="66" customWidth="1"/>
    <col min="11780" max="11780" width="18" style="66" customWidth="1"/>
    <col min="11781" max="11781" width="24.85546875" style="66" customWidth="1"/>
    <col min="11782" max="11782" width="27.85546875" style="66" customWidth="1"/>
    <col min="11783" max="11783" width="27" style="66" customWidth="1"/>
    <col min="11784" max="11784" width="21.7109375" style="66" customWidth="1"/>
    <col min="11785" max="11785" width="21.85546875" style="66" customWidth="1"/>
    <col min="11786" max="11786" width="16.85546875" style="66" customWidth="1"/>
    <col min="11787" max="11787" width="23.42578125" style="66" customWidth="1"/>
    <col min="11788" max="12032" width="11.42578125" style="66"/>
    <col min="12033" max="12033" width="31.5703125" style="66" customWidth="1"/>
    <col min="12034" max="12034" width="64.28515625" style="66" customWidth="1"/>
    <col min="12035" max="12035" width="22.140625" style="66" customWidth="1"/>
    <col min="12036" max="12036" width="18" style="66" customWidth="1"/>
    <col min="12037" max="12037" width="24.85546875" style="66" customWidth="1"/>
    <col min="12038" max="12038" width="27.85546875" style="66" customWidth="1"/>
    <col min="12039" max="12039" width="27" style="66" customWidth="1"/>
    <col min="12040" max="12040" width="21.7109375" style="66" customWidth="1"/>
    <col min="12041" max="12041" width="21.85546875" style="66" customWidth="1"/>
    <col min="12042" max="12042" width="16.85546875" style="66" customWidth="1"/>
    <col min="12043" max="12043" width="23.42578125" style="66" customWidth="1"/>
    <col min="12044" max="12288" width="11.42578125" style="66"/>
    <col min="12289" max="12289" width="31.5703125" style="66" customWidth="1"/>
    <col min="12290" max="12290" width="64.28515625" style="66" customWidth="1"/>
    <col min="12291" max="12291" width="22.140625" style="66" customWidth="1"/>
    <col min="12292" max="12292" width="18" style="66" customWidth="1"/>
    <col min="12293" max="12293" width="24.85546875" style="66" customWidth="1"/>
    <col min="12294" max="12294" width="27.85546875" style="66" customWidth="1"/>
    <col min="12295" max="12295" width="27" style="66" customWidth="1"/>
    <col min="12296" max="12296" width="21.7109375" style="66" customWidth="1"/>
    <col min="12297" max="12297" width="21.85546875" style="66" customWidth="1"/>
    <col min="12298" max="12298" width="16.85546875" style="66" customWidth="1"/>
    <col min="12299" max="12299" width="23.42578125" style="66" customWidth="1"/>
    <col min="12300" max="12544" width="11.42578125" style="66"/>
    <col min="12545" max="12545" width="31.5703125" style="66" customWidth="1"/>
    <col min="12546" max="12546" width="64.28515625" style="66" customWidth="1"/>
    <col min="12547" max="12547" width="22.140625" style="66" customWidth="1"/>
    <col min="12548" max="12548" width="18" style="66" customWidth="1"/>
    <col min="12549" max="12549" width="24.85546875" style="66" customWidth="1"/>
    <col min="12550" max="12550" width="27.85546875" style="66" customWidth="1"/>
    <col min="12551" max="12551" width="27" style="66" customWidth="1"/>
    <col min="12552" max="12552" width="21.7109375" style="66" customWidth="1"/>
    <col min="12553" max="12553" width="21.85546875" style="66" customWidth="1"/>
    <col min="12554" max="12554" width="16.85546875" style="66" customWidth="1"/>
    <col min="12555" max="12555" width="23.42578125" style="66" customWidth="1"/>
    <col min="12556" max="12800" width="11.42578125" style="66"/>
    <col min="12801" max="12801" width="31.5703125" style="66" customWidth="1"/>
    <col min="12802" max="12802" width="64.28515625" style="66" customWidth="1"/>
    <col min="12803" max="12803" width="22.140625" style="66" customWidth="1"/>
    <col min="12804" max="12804" width="18" style="66" customWidth="1"/>
    <col min="12805" max="12805" width="24.85546875" style="66" customWidth="1"/>
    <col min="12806" max="12806" width="27.85546875" style="66" customWidth="1"/>
    <col min="12807" max="12807" width="27" style="66" customWidth="1"/>
    <col min="12808" max="12808" width="21.7109375" style="66" customWidth="1"/>
    <col min="12809" max="12809" width="21.85546875" style="66" customWidth="1"/>
    <col min="12810" max="12810" width="16.85546875" style="66" customWidth="1"/>
    <col min="12811" max="12811" width="23.42578125" style="66" customWidth="1"/>
    <col min="12812" max="13056" width="11.42578125" style="66"/>
    <col min="13057" max="13057" width="31.5703125" style="66" customWidth="1"/>
    <col min="13058" max="13058" width="64.28515625" style="66" customWidth="1"/>
    <col min="13059" max="13059" width="22.140625" style="66" customWidth="1"/>
    <col min="13060" max="13060" width="18" style="66" customWidth="1"/>
    <col min="13061" max="13061" width="24.85546875" style="66" customWidth="1"/>
    <col min="13062" max="13062" width="27.85546875" style="66" customWidth="1"/>
    <col min="13063" max="13063" width="27" style="66" customWidth="1"/>
    <col min="13064" max="13064" width="21.7109375" style="66" customWidth="1"/>
    <col min="13065" max="13065" width="21.85546875" style="66" customWidth="1"/>
    <col min="13066" max="13066" width="16.85546875" style="66" customWidth="1"/>
    <col min="13067" max="13067" width="23.42578125" style="66" customWidth="1"/>
    <col min="13068" max="13312" width="11.42578125" style="66"/>
    <col min="13313" max="13313" width="31.5703125" style="66" customWidth="1"/>
    <col min="13314" max="13314" width="64.28515625" style="66" customWidth="1"/>
    <col min="13315" max="13315" width="22.140625" style="66" customWidth="1"/>
    <col min="13316" max="13316" width="18" style="66" customWidth="1"/>
    <col min="13317" max="13317" width="24.85546875" style="66" customWidth="1"/>
    <col min="13318" max="13318" width="27.85546875" style="66" customWidth="1"/>
    <col min="13319" max="13319" width="27" style="66" customWidth="1"/>
    <col min="13320" max="13320" width="21.7109375" style="66" customWidth="1"/>
    <col min="13321" max="13321" width="21.85546875" style="66" customWidth="1"/>
    <col min="13322" max="13322" width="16.85546875" style="66" customWidth="1"/>
    <col min="13323" max="13323" width="23.42578125" style="66" customWidth="1"/>
    <col min="13324" max="13568" width="11.42578125" style="66"/>
    <col min="13569" max="13569" width="31.5703125" style="66" customWidth="1"/>
    <col min="13570" max="13570" width="64.28515625" style="66" customWidth="1"/>
    <col min="13571" max="13571" width="22.140625" style="66" customWidth="1"/>
    <col min="13572" max="13572" width="18" style="66" customWidth="1"/>
    <col min="13573" max="13573" width="24.85546875" style="66" customWidth="1"/>
    <col min="13574" max="13574" width="27.85546875" style="66" customWidth="1"/>
    <col min="13575" max="13575" width="27" style="66" customWidth="1"/>
    <col min="13576" max="13576" width="21.7109375" style="66" customWidth="1"/>
    <col min="13577" max="13577" width="21.85546875" style="66" customWidth="1"/>
    <col min="13578" max="13578" width="16.85546875" style="66" customWidth="1"/>
    <col min="13579" max="13579" width="23.42578125" style="66" customWidth="1"/>
    <col min="13580" max="13824" width="11.42578125" style="66"/>
    <col min="13825" max="13825" width="31.5703125" style="66" customWidth="1"/>
    <col min="13826" max="13826" width="64.28515625" style="66" customWidth="1"/>
    <col min="13827" max="13827" width="22.140625" style="66" customWidth="1"/>
    <col min="13828" max="13828" width="18" style="66" customWidth="1"/>
    <col min="13829" max="13829" width="24.85546875" style="66" customWidth="1"/>
    <col min="13830" max="13830" width="27.85546875" style="66" customWidth="1"/>
    <col min="13831" max="13831" width="27" style="66" customWidth="1"/>
    <col min="13832" max="13832" width="21.7109375" style="66" customWidth="1"/>
    <col min="13833" max="13833" width="21.85546875" style="66" customWidth="1"/>
    <col min="13834" max="13834" width="16.85546875" style="66" customWidth="1"/>
    <col min="13835" max="13835" width="23.42578125" style="66" customWidth="1"/>
    <col min="13836" max="14080" width="11.42578125" style="66"/>
    <col min="14081" max="14081" width="31.5703125" style="66" customWidth="1"/>
    <col min="14082" max="14082" width="64.28515625" style="66" customWidth="1"/>
    <col min="14083" max="14083" width="22.140625" style="66" customWidth="1"/>
    <col min="14084" max="14084" width="18" style="66" customWidth="1"/>
    <col min="14085" max="14085" width="24.85546875" style="66" customWidth="1"/>
    <col min="14086" max="14086" width="27.85546875" style="66" customWidth="1"/>
    <col min="14087" max="14087" width="27" style="66" customWidth="1"/>
    <col min="14088" max="14088" width="21.7109375" style="66" customWidth="1"/>
    <col min="14089" max="14089" width="21.85546875" style="66" customWidth="1"/>
    <col min="14090" max="14090" width="16.85546875" style="66" customWidth="1"/>
    <col min="14091" max="14091" width="23.42578125" style="66" customWidth="1"/>
    <col min="14092" max="14336" width="11.42578125" style="66"/>
    <col min="14337" max="14337" width="31.5703125" style="66" customWidth="1"/>
    <col min="14338" max="14338" width="64.28515625" style="66" customWidth="1"/>
    <col min="14339" max="14339" width="22.140625" style="66" customWidth="1"/>
    <col min="14340" max="14340" width="18" style="66" customWidth="1"/>
    <col min="14341" max="14341" width="24.85546875" style="66" customWidth="1"/>
    <col min="14342" max="14342" width="27.85546875" style="66" customWidth="1"/>
    <col min="14343" max="14343" width="27" style="66" customWidth="1"/>
    <col min="14344" max="14344" width="21.7109375" style="66" customWidth="1"/>
    <col min="14345" max="14345" width="21.85546875" style="66" customWidth="1"/>
    <col min="14346" max="14346" width="16.85546875" style="66" customWidth="1"/>
    <col min="14347" max="14347" width="23.42578125" style="66" customWidth="1"/>
    <col min="14348" max="14592" width="11.42578125" style="66"/>
    <col min="14593" max="14593" width="31.5703125" style="66" customWidth="1"/>
    <col min="14594" max="14594" width="64.28515625" style="66" customWidth="1"/>
    <col min="14595" max="14595" width="22.140625" style="66" customWidth="1"/>
    <col min="14596" max="14596" width="18" style="66" customWidth="1"/>
    <col min="14597" max="14597" width="24.85546875" style="66" customWidth="1"/>
    <col min="14598" max="14598" width="27.85546875" style="66" customWidth="1"/>
    <col min="14599" max="14599" width="27" style="66" customWidth="1"/>
    <col min="14600" max="14600" width="21.7109375" style="66" customWidth="1"/>
    <col min="14601" max="14601" width="21.85546875" style="66" customWidth="1"/>
    <col min="14602" max="14602" width="16.85546875" style="66" customWidth="1"/>
    <col min="14603" max="14603" width="23.42578125" style="66" customWidth="1"/>
    <col min="14604" max="14848" width="11.42578125" style="66"/>
    <col min="14849" max="14849" width="31.5703125" style="66" customWidth="1"/>
    <col min="14850" max="14850" width="64.28515625" style="66" customWidth="1"/>
    <col min="14851" max="14851" width="22.140625" style="66" customWidth="1"/>
    <col min="14852" max="14852" width="18" style="66" customWidth="1"/>
    <col min="14853" max="14853" width="24.85546875" style="66" customWidth="1"/>
    <col min="14854" max="14854" width="27.85546875" style="66" customWidth="1"/>
    <col min="14855" max="14855" width="27" style="66" customWidth="1"/>
    <col min="14856" max="14856" width="21.7109375" style="66" customWidth="1"/>
    <col min="14857" max="14857" width="21.85546875" style="66" customWidth="1"/>
    <col min="14858" max="14858" width="16.85546875" style="66" customWidth="1"/>
    <col min="14859" max="14859" width="23.42578125" style="66" customWidth="1"/>
    <col min="14860" max="15104" width="11.42578125" style="66"/>
    <col min="15105" max="15105" width="31.5703125" style="66" customWidth="1"/>
    <col min="15106" max="15106" width="64.28515625" style="66" customWidth="1"/>
    <col min="15107" max="15107" width="22.140625" style="66" customWidth="1"/>
    <col min="15108" max="15108" width="18" style="66" customWidth="1"/>
    <col min="15109" max="15109" width="24.85546875" style="66" customWidth="1"/>
    <col min="15110" max="15110" width="27.85546875" style="66" customWidth="1"/>
    <col min="15111" max="15111" width="27" style="66" customWidth="1"/>
    <col min="15112" max="15112" width="21.7109375" style="66" customWidth="1"/>
    <col min="15113" max="15113" width="21.85546875" style="66" customWidth="1"/>
    <col min="15114" max="15114" width="16.85546875" style="66" customWidth="1"/>
    <col min="15115" max="15115" width="23.42578125" style="66" customWidth="1"/>
    <col min="15116" max="15360" width="11.42578125" style="66"/>
    <col min="15361" max="15361" width="31.5703125" style="66" customWidth="1"/>
    <col min="15362" max="15362" width="64.28515625" style="66" customWidth="1"/>
    <col min="15363" max="15363" width="22.140625" style="66" customWidth="1"/>
    <col min="15364" max="15364" width="18" style="66" customWidth="1"/>
    <col min="15365" max="15365" width="24.85546875" style="66" customWidth="1"/>
    <col min="15366" max="15366" width="27.85546875" style="66" customWidth="1"/>
    <col min="15367" max="15367" width="27" style="66" customWidth="1"/>
    <col min="15368" max="15368" width="21.7109375" style="66" customWidth="1"/>
    <col min="15369" max="15369" width="21.85546875" style="66" customWidth="1"/>
    <col min="15370" max="15370" width="16.85546875" style="66" customWidth="1"/>
    <col min="15371" max="15371" width="23.42578125" style="66" customWidth="1"/>
    <col min="15372" max="15616" width="11.42578125" style="66"/>
    <col min="15617" max="15617" width="31.5703125" style="66" customWidth="1"/>
    <col min="15618" max="15618" width="64.28515625" style="66" customWidth="1"/>
    <col min="15619" max="15619" width="22.140625" style="66" customWidth="1"/>
    <col min="15620" max="15620" width="18" style="66" customWidth="1"/>
    <col min="15621" max="15621" width="24.85546875" style="66" customWidth="1"/>
    <col min="15622" max="15622" width="27.85546875" style="66" customWidth="1"/>
    <col min="15623" max="15623" width="27" style="66" customWidth="1"/>
    <col min="15624" max="15624" width="21.7109375" style="66" customWidth="1"/>
    <col min="15625" max="15625" width="21.85546875" style="66" customWidth="1"/>
    <col min="15626" max="15626" width="16.85546875" style="66" customWidth="1"/>
    <col min="15627" max="15627" width="23.42578125" style="66" customWidth="1"/>
    <col min="15628" max="15872" width="11.42578125" style="66"/>
    <col min="15873" max="15873" width="31.5703125" style="66" customWidth="1"/>
    <col min="15874" max="15874" width="64.28515625" style="66" customWidth="1"/>
    <col min="15875" max="15875" width="22.140625" style="66" customWidth="1"/>
    <col min="15876" max="15876" width="18" style="66" customWidth="1"/>
    <col min="15877" max="15877" width="24.85546875" style="66" customWidth="1"/>
    <col min="15878" max="15878" width="27.85546875" style="66" customWidth="1"/>
    <col min="15879" max="15879" width="27" style="66" customWidth="1"/>
    <col min="15880" max="15880" width="21.7109375" style="66" customWidth="1"/>
    <col min="15881" max="15881" width="21.85546875" style="66" customWidth="1"/>
    <col min="15882" max="15882" width="16.85546875" style="66" customWidth="1"/>
    <col min="15883" max="15883" width="23.42578125" style="66" customWidth="1"/>
    <col min="15884" max="16128" width="11.42578125" style="66"/>
    <col min="16129" max="16129" width="31.5703125" style="66" customWidth="1"/>
    <col min="16130" max="16130" width="64.28515625" style="66" customWidth="1"/>
    <col min="16131" max="16131" width="22.140625" style="66" customWidth="1"/>
    <col min="16132" max="16132" width="18" style="66" customWidth="1"/>
    <col min="16133" max="16133" width="24.85546875" style="66" customWidth="1"/>
    <col min="16134" max="16134" width="27.85546875" style="66" customWidth="1"/>
    <col min="16135" max="16135" width="27" style="66" customWidth="1"/>
    <col min="16136" max="16136" width="21.7109375" style="66" customWidth="1"/>
    <col min="16137" max="16137" width="21.85546875" style="66" customWidth="1"/>
    <col min="16138" max="16138" width="16.85546875" style="66" customWidth="1"/>
    <col min="16139" max="16139" width="23.42578125" style="66" customWidth="1"/>
    <col min="16140" max="16384" width="11.42578125" style="66"/>
  </cols>
  <sheetData>
    <row r="1" spans="1:13">
      <c r="A1" s="1"/>
      <c r="B1" s="2"/>
      <c r="C1" s="1"/>
      <c r="D1" s="1"/>
      <c r="E1" s="1"/>
      <c r="F1" s="1"/>
      <c r="G1" s="1"/>
      <c r="H1" s="2"/>
      <c r="I1" s="2"/>
      <c r="J1" s="1"/>
      <c r="K1" s="3" t="s">
        <v>0</v>
      </c>
      <c r="L1" s="108" t="s">
        <v>91</v>
      </c>
      <c r="M1" s="109"/>
    </row>
    <row r="2" spans="1:13">
      <c r="A2" s="4"/>
      <c r="B2" s="5"/>
      <c r="C2" s="6" t="s">
        <v>1</v>
      </c>
      <c r="D2" s="6" t="s">
        <v>2</v>
      </c>
      <c r="E2" s="6" t="s">
        <v>3</v>
      </c>
      <c r="F2" s="6" t="s">
        <v>1</v>
      </c>
      <c r="G2" s="7" t="s">
        <v>4</v>
      </c>
      <c r="H2" s="8" t="s">
        <v>5</v>
      </c>
      <c r="I2" s="8" t="s">
        <v>6</v>
      </c>
      <c r="J2" s="6"/>
      <c r="K2" s="9" t="s">
        <v>7</v>
      </c>
      <c r="L2" s="110"/>
      <c r="M2" s="111" t="s">
        <v>91</v>
      </c>
    </row>
    <row r="3" spans="1:13" ht="13.5" thickBot="1">
      <c r="A3" s="10" t="s">
        <v>8</v>
      </c>
      <c r="B3" s="11" t="s">
        <v>9</v>
      </c>
      <c r="C3" s="12" t="s">
        <v>10</v>
      </c>
      <c r="D3" s="12"/>
      <c r="E3" s="12"/>
      <c r="F3" s="12" t="s">
        <v>11</v>
      </c>
      <c r="G3" s="13" t="s">
        <v>12</v>
      </c>
      <c r="H3" s="14" t="s">
        <v>13</v>
      </c>
      <c r="I3" s="14"/>
      <c r="J3" s="12" t="s">
        <v>14</v>
      </c>
      <c r="K3" s="15" t="s">
        <v>102</v>
      </c>
      <c r="L3" s="112" t="s">
        <v>103</v>
      </c>
      <c r="M3" s="111" t="s">
        <v>95</v>
      </c>
    </row>
    <row r="4" spans="1:13">
      <c r="A4" s="16">
        <v>2</v>
      </c>
      <c r="B4" s="17" t="s">
        <v>16</v>
      </c>
      <c r="C4" s="18">
        <f t="shared" ref="C4:K4" si="0">+C5</f>
        <v>19619902545</v>
      </c>
      <c r="D4" s="19">
        <f t="shared" si="0"/>
        <v>254240000</v>
      </c>
      <c r="E4" s="19">
        <f t="shared" si="0"/>
        <v>254240000</v>
      </c>
      <c r="F4" s="19">
        <f>+F5</f>
        <v>19619902545</v>
      </c>
      <c r="G4" s="18">
        <f>+G5</f>
        <v>9874620756</v>
      </c>
      <c r="H4" s="19">
        <f t="shared" si="0"/>
        <v>9791342424</v>
      </c>
      <c r="I4" s="19">
        <f t="shared" si="0"/>
        <v>7267372743</v>
      </c>
      <c r="J4" s="19">
        <f t="shared" si="0"/>
        <v>6559172103</v>
      </c>
      <c r="K4" s="20">
        <f t="shared" si="0"/>
        <v>9745281789</v>
      </c>
      <c r="L4" s="113">
        <f>+(G4*100%)/F4</f>
        <v>0.50329611644867622</v>
      </c>
      <c r="M4" s="114"/>
    </row>
    <row r="5" spans="1:13">
      <c r="A5" s="21">
        <v>21</v>
      </c>
      <c r="B5" s="22" t="s">
        <v>17</v>
      </c>
      <c r="C5" s="23">
        <f t="shared" ref="C5:K5" si="1">+C6+C51</f>
        <v>19619902545</v>
      </c>
      <c r="D5" s="24">
        <f t="shared" si="1"/>
        <v>254240000</v>
      </c>
      <c r="E5" s="24">
        <f t="shared" si="1"/>
        <v>254240000</v>
      </c>
      <c r="F5" s="24">
        <f>+F6+F51</f>
        <v>19619902545</v>
      </c>
      <c r="G5" s="23">
        <f>+G6+G51</f>
        <v>9874620756</v>
      </c>
      <c r="H5" s="24">
        <f t="shared" si="1"/>
        <v>9791342424</v>
      </c>
      <c r="I5" s="24">
        <f>+I6+I51</f>
        <v>7267372743</v>
      </c>
      <c r="J5" s="24">
        <f t="shared" si="1"/>
        <v>6559172103</v>
      </c>
      <c r="K5" s="25">
        <f t="shared" si="1"/>
        <v>9745281789</v>
      </c>
      <c r="L5" s="113">
        <f t="shared" ref="L5:L73" si="2">+(G5*100%)/F5</f>
        <v>0.50329611644867622</v>
      </c>
      <c r="M5" s="114"/>
    </row>
    <row r="6" spans="1:13">
      <c r="A6" s="21">
        <v>2101</v>
      </c>
      <c r="B6" s="22" t="s">
        <v>18</v>
      </c>
      <c r="C6" s="23">
        <f t="shared" ref="C6:J6" si="3">+C7+C23</f>
        <v>18469510768</v>
      </c>
      <c r="D6" s="24">
        <f>+D7+D23</f>
        <v>0</v>
      </c>
      <c r="E6" s="24">
        <f>+E7+E23</f>
        <v>0</v>
      </c>
      <c r="F6" s="24">
        <f t="shared" si="3"/>
        <v>18469510768</v>
      </c>
      <c r="G6" s="23">
        <f t="shared" si="3"/>
        <v>9373781988</v>
      </c>
      <c r="H6" s="24">
        <f t="shared" si="3"/>
        <v>9324486834</v>
      </c>
      <c r="I6" s="24">
        <f>+I7+I23</f>
        <v>7011170433</v>
      </c>
      <c r="J6" s="24">
        <f t="shared" si="3"/>
        <v>6302969793</v>
      </c>
      <c r="K6" s="24">
        <f>+K7+K23</f>
        <v>9095728780</v>
      </c>
      <c r="L6" s="113">
        <f t="shared" si="2"/>
        <v>0.50752735715343777</v>
      </c>
      <c r="M6" s="114"/>
    </row>
    <row r="7" spans="1:13">
      <c r="A7" s="21">
        <v>210101</v>
      </c>
      <c r="B7" s="22" t="s">
        <v>19</v>
      </c>
      <c r="C7" s="23">
        <f>+C8+C9+C10+C11+C12+C13+C14+C16+C17+C18+C28+C15</f>
        <v>9080857488</v>
      </c>
      <c r="D7" s="24">
        <f>+D8+D9+D10+D11+D12+D13+D14+D16+D17+D18+D28</f>
        <v>0</v>
      </c>
      <c r="E7" s="24">
        <f>+E8+E9+E10+E11+E12+E13+E14+E16+E17+E18+E28</f>
        <v>0</v>
      </c>
      <c r="F7" s="24">
        <f>+F8+F9+F10+F11+F12+F13+F14+F16+F17+F18+F28+F15</f>
        <v>9080857488</v>
      </c>
      <c r="G7" s="23">
        <f>+G8+G9+G10+G11+G12+G13+G14+G16+G17+G18+G28+G15</f>
        <v>3388595688</v>
      </c>
      <c r="H7" s="24">
        <f>+H8+H9+H10+H11+H12+H13+H14+H16+H17+H18+H28+H15</f>
        <v>3383279596</v>
      </c>
      <c r="I7" s="24">
        <f>+I8+I9+I10+I11+I12+I13+I14+I16+I17+I18+I28+I15</f>
        <v>3383279596</v>
      </c>
      <c r="J7" s="24">
        <f>+J8+J9+J10+J11+J12+J13+J14+J16+J17+J18+J28+J15</f>
        <v>3197020881</v>
      </c>
      <c r="K7" s="25">
        <f>+K8+K9+K11+K12+K13+K14+K17+K18+K28+K10+K16+K15</f>
        <v>5692261800</v>
      </c>
      <c r="L7" s="113">
        <f t="shared" si="2"/>
        <v>0.37315811777443897</v>
      </c>
      <c r="M7" s="114">
        <f>+G7*100%/F7</f>
        <v>0.37315811777443897</v>
      </c>
    </row>
    <row r="8" spans="1:13" ht="13.5" thickBot="1">
      <c r="A8" s="26">
        <v>21010101</v>
      </c>
      <c r="B8" s="27" t="s">
        <v>20</v>
      </c>
      <c r="C8" s="28">
        <f>[1]enero2020!$C$8</f>
        <v>4956446366</v>
      </c>
      <c r="D8" s="29"/>
      <c r="E8" s="30"/>
      <c r="F8" s="29">
        <f>C8+D8-E8</f>
        <v>4956446366</v>
      </c>
      <c r="G8" s="31">
        <f>[1]mayo2020!$I$8+[1]mayo2020!$J$8</f>
        <v>1829844580</v>
      </c>
      <c r="H8" s="32">
        <f>G8</f>
        <v>1829844580</v>
      </c>
      <c r="I8" s="32">
        <f>H8</f>
        <v>1829844580</v>
      </c>
      <c r="J8" s="32">
        <f>[1]mayo2020!$J$8</f>
        <v>1774522894</v>
      </c>
      <c r="K8" s="33">
        <f>F8-G8</f>
        <v>3126601786</v>
      </c>
      <c r="L8" s="115">
        <f t="shared" si="2"/>
        <v>0.3691847837903145</v>
      </c>
      <c r="M8" s="114">
        <f t="shared" ref="M8:M72" si="4">+G8*100%/F8</f>
        <v>0.3691847837903145</v>
      </c>
    </row>
    <row r="9" spans="1:13" ht="15.75" thickBot="1">
      <c r="A9" s="26">
        <v>21010105</v>
      </c>
      <c r="B9" s="27" t="s">
        <v>21</v>
      </c>
      <c r="C9" s="28">
        <f>[1]enero2020!$C$9</f>
        <v>156800000</v>
      </c>
      <c r="D9" s="30"/>
      <c r="E9" s="30"/>
      <c r="F9" s="29">
        <f t="shared" ref="F9:F17" si="5">C9+D9-E9</f>
        <v>156800000</v>
      </c>
      <c r="G9" s="34">
        <f>[1]mayo2020!$D$9+[1]mayo2020!$I$9+[1]mayo2020!$J$9</f>
        <v>88195214</v>
      </c>
      <c r="H9" s="35">
        <f>[1]mayo2020!$I$9+[1]mayo2020!$J$9</f>
        <v>87357969</v>
      </c>
      <c r="I9" s="35">
        <f>[1]mayo2020!$I$9+[1]mayo2020!$J$9</f>
        <v>87357969</v>
      </c>
      <c r="J9" s="35">
        <f>[1]mayo2020!$J$9</f>
        <v>85727130</v>
      </c>
      <c r="K9" s="33">
        <f t="shared" ref="K9:K17" si="6">F9-G9</f>
        <v>68604786</v>
      </c>
      <c r="L9" s="115">
        <f t="shared" si="2"/>
        <v>0.56246947704081629</v>
      </c>
      <c r="M9" s="114">
        <f t="shared" si="4"/>
        <v>0.56246947704081629</v>
      </c>
    </row>
    <row r="10" spans="1:13" ht="15.75" thickBot="1">
      <c r="A10" s="26">
        <v>21010107</v>
      </c>
      <c r="B10" s="27" t="s">
        <v>22</v>
      </c>
      <c r="C10" s="28">
        <f>[1]enero2020!$C$10</f>
        <v>31900000</v>
      </c>
      <c r="D10" s="30"/>
      <c r="E10" s="36"/>
      <c r="F10" s="29">
        <f t="shared" si="5"/>
        <v>31900000</v>
      </c>
      <c r="G10" s="37">
        <f>[1]mayo2020!$D$10+[1]mayo2020!$I$10+[1]mayo2020!$J$10</f>
        <v>16083800</v>
      </c>
      <c r="H10" s="32">
        <f>[1]mayo2020!$I$10+[1]mayo2020!$J$10</f>
        <v>15924325</v>
      </c>
      <c r="I10" s="32">
        <f>[1]mayo2020!$I$10+[1]mayo2020!$J$10</f>
        <v>15924325</v>
      </c>
      <c r="J10" s="32">
        <f>[1]mayo2020!$J$10</f>
        <v>15626477</v>
      </c>
      <c r="K10" s="33">
        <f>F10-G10</f>
        <v>15816200</v>
      </c>
      <c r="L10" s="115">
        <f t="shared" si="2"/>
        <v>0.50419435736677121</v>
      </c>
      <c r="M10" s="114">
        <f t="shared" si="4"/>
        <v>0.50419435736677121</v>
      </c>
    </row>
    <row r="11" spans="1:13">
      <c r="A11" s="26">
        <v>21010113</v>
      </c>
      <c r="B11" s="27" t="s">
        <v>23</v>
      </c>
      <c r="C11" s="28"/>
      <c r="D11" s="29"/>
      <c r="E11" s="29"/>
      <c r="F11" s="29">
        <f t="shared" si="5"/>
        <v>0</v>
      </c>
      <c r="G11" s="31"/>
      <c r="H11" s="32"/>
      <c r="I11" s="32"/>
      <c r="J11" s="32"/>
      <c r="K11" s="33">
        <f t="shared" si="6"/>
        <v>0</v>
      </c>
      <c r="L11" s="115">
        <v>0</v>
      </c>
      <c r="M11" s="114" t="e">
        <f t="shared" si="4"/>
        <v>#DIV/0!</v>
      </c>
    </row>
    <row r="12" spans="1:13" ht="15">
      <c r="A12" s="26">
        <v>21010117</v>
      </c>
      <c r="B12" s="27" t="s">
        <v>24</v>
      </c>
      <c r="C12" s="28">
        <f>[1]enero2020!$C$15</f>
        <v>504900000</v>
      </c>
      <c r="D12" s="36"/>
      <c r="E12" s="36"/>
      <c r="F12" s="29">
        <f t="shared" si="5"/>
        <v>504900000</v>
      </c>
      <c r="G12" s="31">
        <f>[1]mayo2020!$J$15</f>
        <v>3189171</v>
      </c>
      <c r="H12" s="32">
        <f>G12</f>
        <v>3189171</v>
      </c>
      <c r="I12" s="32">
        <f>H12</f>
        <v>3189171</v>
      </c>
      <c r="J12" s="32">
        <f>I11:I12</f>
        <v>3189171</v>
      </c>
      <c r="K12" s="33">
        <f t="shared" si="6"/>
        <v>501710829</v>
      </c>
      <c r="L12" s="115">
        <f t="shared" si="2"/>
        <v>6.3164408793820554E-3</v>
      </c>
      <c r="M12" s="114">
        <f t="shared" si="4"/>
        <v>6.3164408793820554E-3</v>
      </c>
    </row>
    <row r="13" spans="1:13" ht="13.5" thickBot="1">
      <c r="A13" s="26">
        <v>21010119</v>
      </c>
      <c r="B13" s="27" t="s">
        <v>25</v>
      </c>
      <c r="C13" s="28">
        <f>[1]enero2020!$C$16</f>
        <v>243100000</v>
      </c>
      <c r="D13" s="38"/>
      <c r="E13" s="29"/>
      <c r="F13" s="29">
        <f t="shared" si="5"/>
        <v>243100000</v>
      </c>
      <c r="G13" s="31">
        <f>[1]mayo2020!$D$16+[1]mayo2020!$J$16</f>
        <v>9703845</v>
      </c>
      <c r="H13" s="32">
        <f>[1]mayo2020!$J$16</f>
        <v>8485883</v>
      </c>
      <c r="I13" s="32">
        <f>H13</f>
        <v>8485883</v>
      </c>
      <c r="J13" s="32">
        <f>I13</f>
        <v>8485883</v>
      </c>
      <c r="K13" s="33">
        <f t="shared" si="6"/>
        <v>233396155</v>
      </c>
      <c r="L13" s="115">
        <f t="shared" si="2"/>
        <v>3.9917091731797617E-2</v>
      </c>
      <c r="M13" s="114">
        <f t="shared" si="4"/>
        <v>3.9917091731797617E-2</v>
      </c>
    </row>
    <row r="14" spans="1:13" ht="15">
      <c r="A14" s="26">
        <v>21010121</v>
      </c>
      <c r="B14" s="27" t="s">
        <v>26</v>
      </c>
      <c r="C14" s="28">
        <f>[1]enero2020!$C$17</f>
        <v>253000000</v>
      </c>
      <c r="D14" s="36"/>
      <c r="E14" s="36"/>
      <c r="F14" s="29">
        <f t="shared" si="5"/>
        <v>253000000</v>
      </c>
      <c r="G14" s="31">
        <f>[1]mayo2020!$D$17+[1]mayo2020!$I$17+[1]mayo2020!$J$17</f>
        <v>128472117</v>
      </c>
      <c r="H14" s="32">
        <f>[1]mayo2020!$I$17+[1]mayo2020!$J$17</f>
        <v>127187982</v>
      </c>
      <c r="I14" s="32">
        <f>[1]mayo2020!$I$17+[1]mayo2020!$J$17</f>
        <v>127187982</v>
      </c>
      <c r="J14" s="32">
        <f>[1]mayo2020!$J$17</f>
        <v>124813102</v>
      </c>
      <c r="K14" s="33">
        <f t="shared" si="6"/>
        <v>124527883</v>
      </c>
      <c r="L14" s="115">
        <f t="shared" si="2"/>
        <v>0.50779492885375499</v>
      </c>
      <c r="M14" s="114">
        <f t="shared" si="4"/>
        <v>0.50779492885375499</v>
      </c>
    </row>
    <row r="15" spans="1:13" ht="15">
      <c r="A15" s="26"/>
      <c r="B15" s="39" t="s">
        <v>27</v>
      </c>
      <c r="C15" s="28">
        <f>[1]enero2020!$C$18</f>
        <v>33000000</v>
      </c>
      <c r="D15" s="36"/>
      <c r="E15" s="36"/>
      <c r="F15" s="29">
        <f t="shared" si="5"/>
        <v>33000000</v>
      </c>
      <c r="G15" s="31">
        <f>[1]mayo2020!$I$18+[1]mayo2020!$J$18</f>
        <v>9322199</v>
      </c>
      <c r="H15" s="32">
        <f>G15</f>
        <v>9322199</v>
      </c>
      <c r="I15" s="32">
        <f>H15</f>
        <v>9322199</v>
      </c>
      <c r="J15" s="32">
        <f>[1]mayo2020!$J$18</f>
        <v>9031625</v>
      </c>
      <c r="K15" s="33">
        <f t="shared" si="6"/>
        <v>23677801</v>
      </c>
      <c r="L15" s="115"/>
      <c r="M15" s="114"/>
    </row>
    <row r="16" spans="1:13">
      <c r="A16" s="26">
        <v>21010131</v>
      </c>
      <c r="B16" s="27" t="s">
        <v>28</v>
      </c>
      <c r="C16" s="28">
        <f>[1]enero2020!$C$19</f>
        <v>4070000</v>
      </c>
      <c r="D16" s="29"/>
      <c r="E16" s="29"/>
      <c r="F16" s="29">
        <f t="shared" si="5"/>
        <v>4070000</v>
      </c>
      <c r="G16" s="31">
        <f>[1]mayo2020!$I$19+[1]mayo2020!$J$19</f>
        <v>853688</v>
      </c>
      <c r="H16" s="32">
        <f>G16</f>
        <v>853688</v>
      </c>
      <c r="I16" s="32">
        <f>H16</f>
        <v>853688</v>
      </c>
      <c r="J16" s="32">
        <f>[1]mayo2020!$J$19</f>
        <v>849410</v>
      </c>
      <c r="K16" s="33">
        <f t="shared" si="6"/>
        <v>3216312</v>
      </c>
      <c r="L16" s="115">
        <f t="shared" si="2"/>
        <v>0.20975135135135134</v>
      </c>
      <c r="M16" s="114">
        <f t="shared" si="4"/>
        <v>0.20975135135135134</v>
      </c>
    </row>
    <row r="17" spans="1:13">
      <c r="A17" s="26">
        <v>21010133</v>
      </c>
      <c r="B17" s="27" t="s">
        <v>29</v>
      </c>
      <c r="C17" s="28">
        <f>[1]enero2020!$C$20</f>
        <v>20000000</v>
      </c>
      <c r="D17" s="29"/>
      <c r="E17" s="29"/>
      <c r="F17" s="29">
        <f t="shared" si="5"/>
        <v>20000000</v>
      </c>
      <c r="G17" s="31">
        <v>0</v>
      </c>
      <c r="H17" s="32"/>
      <c r="I17" s="32"/>
      <c r="J17" s="32"/>
      <c r="K17" s="33">
        <f t="shared" si="6"/>
        <v>20000000</v>
      </c>
      <c r="L17" s="115">
        <v>0</v>
      </c>
      <c r="M17" s="114">
        <f t="shared" si="4"/>
        <v>0</v>
      </c>
    </row>
    <row r="18" spans="1:13">
      <c r="A18" s="21">
        <v>21010111</v>
      </c>
      <c r="B18" s="22" t="s">
        <v>30</v>
      </c>
      <c r="C18" s="40">
        <f>+C19+C20+C21+C22</f>
        <v>537200000</v>
      </c>
      <c r="D18" s="24">
        <f>+D19+D20+D21+D22</f>
        <v>0</v>
      </c>
      <c r="E18" s="24">
        <f>+E19+E20+E21+E22</f>
        <v>0</v>
      </c>
      <c r="F18" s="24">
        <f t="shared" ref="F18:K18" si="7">+F19+F20+F21+F22</f>
        <v>537200000</v>
      </c>
      <c r="G18" s="23">
        <f t="shared" si="7"/>
        <v>240431750</v>
      </c>
      <c r="H18" s="24">
        <f t="shared" si="7"/>
        <v>238614475</v>
      </c>
      <c r="I18" s="24">
        <f>+I19+I20+I21+I22</f>
        <v>238614475</v>
      </c>
      <c r="J18" s="24">
        <f t="shared" si="7"/>
        <v>235289729</v>
      </c>
      <c r="K18" s="25">
        <f t="shared" si="7"/>
        <v>296768250</v>
      </c>
      <c r="L18" s="113">
        <f t="shared" si="2"/>
        <v>0.44756468726731197</v>
      </c>
      <c r="M18" s="114">
        <f t="shared" si="4"/>
        <v>0.44756468726731197</v>
      </c>
    </row>
    <row r="19" spans="1:13" ht="15">
      <c r="A19" s="26">
        <v>2101011101</v>
      </c>
      <c r="B19" s="27" t="s">
        <v>31</v>
      </c>
      <c r="C19" s="41">
        <f>[1]enero2020!$C$11</f>
        <v>387200000</v>
      </c>
      <c r="D19" s="36"/>
      <c r="E19" s="36"/>
      <c r="F19" s="29">
        <f>C19+D19-E19</f>
        <v>387200000</v>
      </c>
      <c r="G19" s="31">
        <f>[1]mayo2020!$D$11+[1]mayo2020!$I$11+[1]mayo2020!$J$11</f>
        <v>179851669</v>
      </c>
      <c r="H19" s="32">
        <f>[1]mayo2020!$I$11+[1]mayo2020!$J$11</f>
        <v>178053879</v>
      </c>
      <c r="I19" s="32">
        <f>H19</f>
        <v>178053879</v>
      </c>
      <c r="J19" s="32">
        <f>[1]mayo2020!$J$11</f>
        <v>174729133</v>
      </c>
      <c r="K19" s="33">
        <f>F19-G19</f>
        <v>207348331</v>
      </c>
      <c r="L19" s="115">
        <f t="shared" si="2"/>
        <v>0.46449294679752068</v>
      </c>
      <c r="M19" s="114">
        <f t="shared" si="4"/>
        <v>0.46449294679752068</v>
      </c>
    </row>
    <row r="20" spans="1:13" ht="13.5" thickBot="1">
      <c r="A20" s="26">
        <v>2101011106</v>
      </c>
      <c r="B20" s="27" t="s">
        <v>32</v>
      </c>
      <c r="C20" s="41">
        <f>[1]enero2020!$C$12</f>
        <v>54000000</v>
      </c>
      <c r="D20" s="42"/>
      <c r="E20" s="29"/>
      <c r="F20" s="29">
        <f>C20+D20-E20</f>
        <v>54000000</v>
      </c>
      <c r="G20" s="31">
        <f>[1]mayo2020!$D$12+[1]mayo2020!$J$12</f>
        <v>52117410</v>
      </c>
      <c r="H20" s="32">
        <f>[1]mayo2020!$J$12</f>
        <v>52117396</v>
      </c>
      <c r="I20" s="32">
        <f>H20</f>
        <v>52117396</v>
      </c>
      <c r="J20" s="32">
        <f>[1]mayo2020!$J$12</f>
        <v>52117396</v>
      </c>
      <c r="K20" s="33">
        <f>F20-G20</f>
        <v>1882590</v>
      </c>
      <c r="L20" s="115">
        <f t="shared" si="2"/>
        <v>0.9651372222222222</v>
      </c>
      <c r="M20" s="114">
        <f t="shared" si="4"/>
        <v>0.9651372222222222</v>
      </c>
    </row>
    <row r="21" spans="1:13" ht="13.5" thickBot="1">
      <c r="A21" s="26">
        <v>2101011108</v>
      </c>
      <c r="B21" s="27" t="s">
        <v>33</v>
      </c>
      <c r="C21" s="41">
        <f>[1]enero2020!$C$13</f>
        <v>63000000</v>
      </c>
      <c r="D21" s="43"/>
      <c r="E21" s="29"/>
      <c r="F21" s="29">
        <f>C21+D21-E21</f>
        <v>63000000</v>
      </c>
      <c r="G21" s="31">
        <f>[1]mayo2020!$D$13+[1]mayo2020!$J$13</f>
        <v>6762671</v>
      </c>
      <c r="H21" s="32">
        <f>[1]mayo2020!$J$13</f>
        <v>6743200</v>
      </c>
      <c r="I21" s="32">
        <f>H21</f>
        <v>6743200</v>
      </c>
      <c r="J21" s="32">
        <f>I21</f>
        <v>6743200</v>
      </c>
      <c r="K21" s="33">
        <f>F21-G21</f>
        <v>56237329</v>
      </c>
      <c r="L21" s="115">
        <v>0</v>
      </c>
      <c r="M21" s="114">
        <f t="shared" si="4"/>
        <v>0.10734398412698412</v>
      </c>
    </row>
    <row r="22" spans="1:13">
      <c r="A22" s="26">
        <v>2101011109</v>
      </c>
      <c r="B22" s="27" t="s">
        <v>34</v>
      </c>
      <c r="C22" s="41">
        <f>[1]enero2020!$C$14</f>
        <v>33000000</v>
      </c>
      <c r="D22" s="29"/>
      <c r="E22" s="29"/>
      <c r="F22" s="29">
        <f>C22+D22-E22</f>
        <v>33000000</v>
      </c>
      <c r="G22" s="31">
        <f>[1]mayo2020!$J$14</f>
        <v>1700000</v>
      </c>
      <c r="H22" s="32">
        <f>G22</f>
        <v>1700000</v>
      </c>
      <c r="I22" s="32">
        <f>H22</f>
        <v>1700000</v>
      </c>
      <c r="J22" s="32">
        <f>I22</f>
        <v>1700000</v>
      </c>
      <c r="K22" s="33">
        <f>F22-G22</f>
        <v>31300000</v>
      </c>
      <c r="L22" s="115">
        <v>0</v>
      </c>
      <c r="M22" s="114">
        <f t="shared" si="4"/>
        <v>5.1515151515151514E-2</v>
      </c>
    </row>
    <row r="23" spans="1:13">
      <c r="A23" s="21">
        <v>210102</v>
      </c>
      <c r="B23" s="22" t="s">
        <v>35</v>
      </c>
      <c r="C23" s="24">
        <f>+C24+C25+C26+C27</f>
        <v>9388653280</v>
      </c>
      <c r="D23" s="24">
        <f>+D24+D25+D26+D27</f>
        <v>0</v>
      </c>
      <c r="E23" s="24">
        <f>+E24+E25+E26+E27</f>
        <v>0</v>
      </c>
      <c r="F23" s="24">
        <f t="shared" ref="F23:K23" si="8">+F24+F25+F26+F27</f>
        <v>9388653280</v>
      </c>
      <c r="G23" s="23">
        <f>+G24+G25+G26+G27</f>
        <v>5985186300</v>
      </c>
      <c r="H23" s="24">
        <f t="shared" si="8"/>
        <v>5941207238</v>
      </c>
      <c r="I23" s="24">
        <f>+I24+I25+I26+I27</f>
        <v>3627890837</v>
      </c>
      <c r="J23" s="24">
        <f t="shared" si="8"/>
        <v>3105948912</v>
      </c>
      <c r="K23" s="25">
        <f t="shared" si="8"/>
        <v>3403466980</v>
      </c>
      <c r="L23" s="113">
        <f t="shared" si="2"/>
        <v>0.63749146139519597</v>
      </c>
      <c r="M23" s="114">
        <f t="shared" si="4"/>
        <v>0.63749146139519597</v>
      </c>
    </row>
    <row r="24" spans="1:13">
      <c r="A24" s="26">
        <v>21010201</v>
      </c>
      <c r="B24" s="27" t="s">
        <v>36</v>
      </c>
      <c r="C24" s="28">
        <f>[1]enero2020!$C$51</f>
        <v>2088653280</v>
      </c>
      <c r="D24" s="29"/>
      <c r="E24" s="29"/>
      <c r="F24" s="29">
        <f>C24+D24-E24</f>
        <v>2088653280</v>
      </c>
      <c r="G24" s="31">
        <f>[1]mayo2020!$I$51+[1]mayo2020!$J$51</f>
        <v>713946728</v>
      </c>
      <c r="H24" s="32">
        <f>[1]mayo2020!$I$51+[1]mayo2020!$J$51</f>
        <v>713946728</v>
      </c>
      <c r="I24" s="32">
        <f>H24</f>
        <v>713946728</v>
      </c>
      <c r="J24" s="32">
        <f>[1]mayo2020!$J$51</f>
        <v>624574236</v>
      </c>
      <c r="K24" s="33">
        <f>F24-G24</f>
        <v>1374706552</v>
      </c>
      <c r="L24" s="115">
        <f t="shared" si="2"/>
        <v>0.34182156264825342</v>
      </c>
      <c r="M24" s="114">
        <f t="shared" si="4"/>
        <v>0.34182156264825342</v>
      </c>
    </row>
    <row r="25" spans="1:13" ht="15.75" thickBot="1">
      <c r="A25" s="26">
        <v>21010203</v>
      </c>
      <c r="B25" s="27" t="s">
        <v>37</v>
      </c>
      <c r="C25" s="28">
        <f>[1]enero2020!$C$22</f>
        <v>4200000000</v>
      </c>
      <c r="D25" s="30"/>
      <c r="E25" s="44"/>
      <c r="F25" s="29">
        <f>C25+D25-E25</f>
        <v>4200000000</v>
      </c>
      <c r="G25" s="31">
        <f>[1]mayo2020!$D$22+[1]mayo2020!$H$22+[1]mayo2020!$I$22+[1]mayo2020!$J$22</f>
        <v>2946900883</v>
      </c>
      <c r="H25" s="32">
        <f>[1]mayo2020!$H$22+[1]mayo2020!$I$22+[1]mayo2020!$J$22</f>
        <v>2909351513</v>
      </c>
      <c r="I25" s="32">
        <f>[1]mayo2020!$I$22+[1]mayo2020!$J$22</f>
        <v>1621682570</v>
      </c>
      <c r="J25" s="32">
        <f>[1]mayo2020!$J$22</f>
        <v>1381607173</v>
      </c>
      <c r="K25" s="33">
        <f>F25-G25</f>
        <v>1253099117</v>
      </c>
      <c r="L25" s="115">
        <f t="shared" si="2"/>
        <v>0.70164306738095239</v>
      </c>
      <c r="M25" s="114">
        <f t="shared" si="4"/>
        <v>0.70164306738095239</v>
      </c>
    </row>
    <row r="26" spans="1:13">
      <c r="A26" s="26">
        <v>21010207</v>
      </c>
      <c r="B26" s="27" t="s">
        <v>38</v>
      </c>
      <c r="C26" s="28">
        <v>0</v>
      </c>
      <c r="D26" s="29"/>
      <c r="E26" s="29"/>
      <c r="F26" s="29">
        <f>C26+D26-E26</f>
        <v>0</v>
      </c>
      <c r="G26" s="31"/>
      <c r="H26" s="32"/>
      <c r="I26" s="32"/>
      <c r="J26" s="32"/>
      <c r="K26" s="33">
        <f>F26-G26</f>
        <v>0</v>
      </c>
      <c r="L26" s="115">
        <v>0</v>
      </c>
      <c r="M26" s="114" t="e">
        <f t="shared" si="4"/>
        <v>#DIV/0!</v>
      </c>
    </row>
    <row r="27" spans="1:13">
      <c r="A27" s="26">
        <v>21010209</v>
      </c>
      <c r="B27" s="27" t="s">
        <v>39</v>
      </c>
      <c r="C27" s="28">
        <f>[1]enero2020!$C$23</f>
        <v>3100000000</v>
      </c>
      <c r="D27" s="29"/>
      <c r="E27" s="29"/>
      <c r="F27" s="29">
        <f>C27+D27-E27</f>
        <v>3100000000</v>
      </c>
      <c r="G27" s="31">
        <f>[1]mayo2020!$D$23+[1]mayo2020!$H$23+[1]mayo2020!$I$23+[1]mayo2020!$J$23</f>
        <v>2324338689</v>
      </c>
      <c r="H27" s="32">
        <f>[1]mayo2020!$H$23+[1]mayo2020!$I$23+[1]mayo2020!$J$23</f>
        <v>2317908997</v>
      </c>
      <c r="I27" s="32">
        <f>[1]mayo2020!$I$23+[1]mayo2020!$J$23</f>
        <v>1292261539</v>
      </c>
      <c r="J27" s="32">
        <f>[1]mayo2020!$J$23</f>
        <v>1099767503</v>
      </c>
      <c r="K27" s="33">
        <f>F27-G27</f>
        <v>775661311</v>
      </c>
      <c r="L27" s="115">
        <f t="shared" si="2"/>
        <v>0.74978667387096776</v>
      </c>
      <c r="M27" s="114">
        <f t="shared" si="4"/>
        <v>0.74978667387096776</v>
      </c>
    </row>
    <row r="28" spans="1:13">
      <c r="A28" s="21">
        <v>210103</v>
      </c>
      <c r="B28" s="22" t="s">
        <v>40</v>
      </c>
      <c r="C28" s="23">
        <f>+C29+C44</f>
        <v>2340441122</v>
      </c>
      <c r="D28" s="24">
        <f t="shared" ref="D28:K28" si="9">+D29+D44</f>
        <v>0</v>
      </c>
      <c r="E28" s="24">
        <f t="shared" si="9"/>
        <v>0</v>
      </c>
      <c r="F28" s="24">
        <f t="shared" si="9"/>
        <v>2340441122</v>
      </c>
      <c r="G28" s="23">
        <f t="shared" si="9"/>
        <v>1062499324</v>
      </c>
      <c r="H28" s="24">
        <f t="shared" si="9"/>
        <v>1062499324</v>
      </c>
      <c r="I28" s="24">
        <f>+I29+I44</f>
        <v>1062499324</v>
      </c>
      <c r="J28" s="24">
        <f>+J29+J44</f>
        <v>939485460</v>
      </c>
      <c r="K28" s="24">
        <f t="shared" si="9"/>
        <v>1277941798</v>
      </c>
      <c r="L28" s="113">
        <f t="shared" si="2"/>
        <v>0.4539739598713135</v>
      </c>
      <c r="M28" s="114">
        <f t="shared" si="4"/>
        <v>0.4539739598713135</v>
      </c>
    </row>
    <row r="29" spans="1:13">
      <c r="A29" s="26">
        <v>21010301</v>
      </c>
      <c r="B29" s="22" t="s">
        <v>41</v>
      </c>
      <c r="C29" s="23">
        <f t="shared" ref="C29:K29" si="10">+C30</f>
        <v>715472478</v>
      </c>
      <c r="D29" s="24">
        <f>+D30</f>
        <v>0</v>
      </c>
      <c r="E29" s="24">
        <f>+E30</f>
        <v>0</v>
      </c>
      <c r="F29" s="24">
        <f t="shared" si="10"/>
        <v>715472478</v>
      </c>
      <c r="G29" s="23">
        <f t="shared" si="10"/>
        <v>253539946</v>
      </c>
      <c r="H29" s="24">
        <f t="shared" si="10"/>
        <v>253539946</v>
      </c>
      <c r="I29" s="24">
        <f t="shared" si="10"/>
        <v>253539946</v>
      </c>
      <c r="J29" s="24">
        <f t="shared" si="10"/>
        <v>203788216</v>
      </c>
      <c r="K29" s="25">
        <f t="shared" si="10"/>
        <v>461932532</v>
      </c>
      <c r="L29" s="113">
        <f t="shared" si="2"/>
        <v>0.35436715428765941</v>
      </c>
      <c r="M29" s="114">
        <f t="shared" si="4"/>
        <v>0.35436715428765941</v>
      </c>
    </row>
    <row r="30" spans="1:13">
      <c r="A30" s="26">
        <v>2101030101</v>
      </c>
      <c r="B30" s="22" t="s">
        <v>42</v>
      </c>
      <c r="C30" s="23">
        <f t="shared" ref="C30:J30" si="11">+C32+C34+C36+C38+C39</f>
        <v>715472478</v>
      </c>
      <c r="D30" s="24">
        <f>+D32+D34+D36+D38+D39</f>
        <v>0</v>
      </c>
      <c r="E30" s="24">
        <f>+E32+E34+E36+E38+E39</f>
        <v>0</v>
      </c>
      <c r="F30" s="24">
        <f t="shared" si="11"/>
        <v>715472478</v>
      </c>
      <c r="G30" s="23">
        <f t="shared" si="11"/>
        <v>253539946</v>
      </c>
      <c r="H30" s="24">
        <f t="shared" si="11"/>
        <v>253539946</v>
      </c>
      <c r="I30" s="24">
        <f>+I32+I34+I36+I38+I39</f>
        <v>253539946</v>
      </c>
      <c r="J30" s="24">
        <f t="shared" si="11"/>
        <v>203788216</v>
      </c>
      <c r="K30" s="25">
        <f>+K32+K34+K36+K38+K39</f>
        <v>461932532</v>
      </c>
      <c r="L30" s="113">
        <f t="shared" si="2"/>
        <v>0.35436715428765941</v>
      </c>
      <c r="M30" s="114">
        <f t="shared" si="4"/>
        <v>0.35436715428765941</v>
      </c>
    </row>
    <row r="31" spans="1:13">
      <c r="A31" s="45">
        <v>210103010101</v>
      </c>
      <c r="B31" s="22" t="s">
        <v>43</v>
      </c>
      <c r="C31" s="23">
        <f t="shared" ref="C31:J31" si="12">+C32</f>
        <v>0</v>
      </c>
      <c r="D31" s="24">
        <f>+D32</f>
        <v>0</v>
      </c>
      <c r="E31" s="24">
        <f>+E32</f>
        <v>0</v>
      </c>
      <c r="F31" s="24">
        <f t="shared" si="12"/>
        <v>0</v>
      </c>
      <c r="G31" s="23">
        <f t="shared" si="12"/>
        <v>0</v>
      </c>
      <c r="H31" s="24">
        <f t="shared" si="12"/>
        <v>0</v>
      </c>
      <c r="I31" s="24">
        <f t="shared" si="12"/>
        <v>0</v>
      </c>
      <c r="J31" s="24">
        <f t="shared" si="12"/>
        <v>0</v>
      </c>
      <c r="K31" s="25">
        <f>+K32</f>
        <v>0</v>
      </c>
      <c r="L31" s="113" t="e">
        <f t="shared" si="2"/>
        <v>#DIV/0!</v>
      </c>
      <c r="M31" s="114" t="e">
        <f t="shared" si="4"/>
        <v>#DIV/0!</v>
      </c>
    </row>
    <row r="32" spans="1:13">
      <c r="A32" s="45">
        <v>21010301010101</v>
      </c>
      <c r="B32" s="27" t="s">
        <v>44</v>
      </c>
      <c r="C32" s="28">
        <v>0</v>
      </c>
      <c r="D32" s="29">
        <v>0</v>
      </c>
      <c r="E32" s="29">
        <v>0</v>
      </c>
      <c r="F32" s="29">
        <f>C32</f>
        <v>0</v>
      </c>
      <c r="G32" s="31">
        <v>0</v>
      </c>
      <c r="H32" s="32">
        <f>+G32</f>
        <v>0</v>
      </c>
      <c r="I32" s="32">
        <f>+H32</f>
        <v>0</v>
      </c>
      <c r="J32" s="32">
        <f>+H32</f>
        <v>0</v>
      </c>
      <c r="K32" s="32"/>
      <c r="L32" s="29">
        <f>+J32</f>
        <v>0</v>
      </c>
      <c r="M32" s="114" t="e">
        <f t="shared" si="4"/>
        <v>#DIV/0!</v>
      </c>
    </row>
    <row r="33" spans="1:13">
      <c r="A33" s="45">
        <v>210103010103</v>
      </c>
      <c r="B33" s="22" t="s">
        <v>45</v>
      </c>
      <c r="C33" s="23">
        <f t="shared" ref="C33:K33" si="13">+C34</f>
        <v>346500000</v>
      </c>
      <c r="D33" s="24">
        <f>+D34</f>
        <v>0</v>
      </c>
      <c r="E33" s="24">
        <f>+E34</f>
        <v>0</v>
      </c>
      <c r="F33" s="23">
        <f t="shared" si="13"/>
        <v>346500000</v>
      </c>
      <c r="G33" s="23">
        <f t="shared" si="13"/>
        <v>130415646</v>
      </c>
      <c r="H33" s="24">
        <f t="shared" si="13"/>
        <v>130415646</v>
      </c>
      <c r="I33" s="24">
        <f t="shared" si="13"/>
        <v>130415646</v>
      </c>
      <c r="J33" s="24">
        <f t="shared" si="13"/>
        <v>104025309</v>
      </c>
      <c r="K33" s="25">
        <f t="shared" si="13"/>
        <v>216084354</v>
      </c>
      <c r="L33" s="113">
        <f t="shared" si="2"/>
        <v>0.37637993073593073</v>
      </c>
      <c r="M33" s="114">
        <f t="shared" si="4"/>
        <v>0.37637993073593073</v>
      </c>
    </row>
    <row r="34" spans="1:13" ht="15">
      <c r="A34" s="46" t="s">
        <v>46</v>
      </c>
      <c r="B34" s="39" t="s">
        <v>47</v>
      </c>
      <c r="C34" s="28">
        <f>[1]enero2020!$C$24</f>
        <v>346500000</v>
      </c>
      <c r="D34" s="29"/>
      <c r="E34" s="29"/>
      <c r="F34" s="28">
        <f>C34+D34-E34</f>
        <v>346500000</v>
      </c>
      <c r="G34" s="31">
        <f>[1]mayo2020!$I$24+[1]mayo2020!$J$24</f>
        <v>130415646</v>
      </c>
      <c r="H34" s="32">
        <f>G34</f>
        <v>130415646</v>
      </c>
      <c r="I34" s="32">
        <f>H34</f>
        <v>130415646</v>
      </c>
      <c r="J34" s="32">
        <f>[1]mayo2020!$J$24</f>
        <v>104025309</v>
      </c>
      <c r="K34" s="33">
        <f>F34-G34</f>
        <v>216084354</v>
      </c>
      <c r="L34" s="115">
        <f t="shared" si="2"/>
        <v>0.37637993073593073</v>
      </c>
      <c r="M34" s="114">
        <f t="shared" si="4"/>
        <v>0.37637993073593073</v>
      </c>
    </row>
    <row r="35" spans="1:13">
      <c r="A35" s="45">
        <v>210103010105</v>
      </c>
      <c r="B35" s="22" t="s">
        <v>48</v>
      </c>
      <c r="C35" s="24">
        <f t="shared" ref="C35:K35" si="14">+C36</f>
        <v>0</v>
      </c>
      <c r="D35" s="24">
        <f>+D36</f>
        <v>0</v>
      </c>
      <c r="E35" s="24">
        <f>+E36</f>
        <v>0</v>
      </c>
      <c r="F35" s="23">
        <f t="shared" si="14"/>
        <v>0</v>
      </c>
      <c r="G35" s="23">
        <f t="shared" si="14"/>
        <v>0</v>
      </c>
      <c r="H35" s="24">
        <f t="shared" si="14"/>
        <v>0</v>
      </c>
      <c r="I35" s="24">
        <f t="shared" si="14"/>
        <v>0</v>
      </c>
      <c r="J35" s="24">
        <f t="shared" si="14"/>
        <v>0</v>
      </c>
      <c r="K35" s="25">
        <f t="shared" si="14"/>
        <v>0</v>
      </c>
      <c r="L35" s="113" t="e">
        <f t="shared" si="2"/>
        <v>#DIV/0!</v>
      </c>
      <c r="M35" s="114" t="e">
        <f t="shared" si="4"/>
        <v>#DIV/0!</v>
      </c>
    </row>
    <row r="36" spans="1:13" ht="15">
      <c r="A36" s="45">
        <v>21010301010503</v>
      </c>
      <c r="B36" s="39" t="s">
        <v>49</v>
      </c>
      <c r="C36" s="28">
        <v>0</v>
      </c>
      <c r="D36" s="29"/>
      <c r="E36" s="29"/>
      <c r="F36" s="28">
        <f>C36+D36-E36</f>
        <v>0</v>
      </c>
      <c r="G36" s="31">
        <v>0</v>
      </c>
      <c r="H36" s="32">
        <f>G36</f>
        <v>0</v>
      </c>
      <c r="I36" s="32">
        <f>H36</f>
        <v>0</v>
      </c>
      <c r="J36" s="32"/>
      <c r="K36" s="33">
        <f>F36-G36</f>
        <v>0</v>
      </c>
      <c r="L36" s="115" t="e">
        <f t="shared" si="2"/>
        <v>#DIV/0!</v>
      </c>
      <c r="M36" s="114" t="e">
        <f t="shared" si="4"/>
        <v>#DIV/0!</v>
      </c>
    </row>
    <row r="37" spans="1:13">
      <c r="A37" s="45"/>
      <c r="B37" s="22" t="s">
        <v>50</v>
      </c>
      <c r="C37" s="23">
        <f t="shared" ref="C37:K37" si="15">+C38</f>
        <v>44000000</v>
      </c>
      <c r="D37" s="24">
        <f>+D38</f>
        <v>0</v>
      </c>
      <c r="E37" s="24">
        <f>+E38</f>
        <v>0</v>
      </c>
      <c r="F37" s="24">
        <f t="shared" si="15"/>
        <v>44000000</v>
      </c>
      <c r="G37" s="23">
        <f t="shared" si="15"/>
        <v>14932700</v>
      </c>
      <c r="H37" s="24">
        <f t="shared" si="15"/>
        <v>14932700</v>
      </c>
      <c r="I37" s="24">
        <f t="shared" si="15"/>
        <v>14932700</v>
      </c>
      <c r="J37" s="24">
        <f t="shared" si="15"/>
        <v>11947812</v>
      </c>
      <c r="K37" s="25">
        <f t="shared" si="15"/>
        <v>29067300</v>
      </c>
      <c r="L37" s="115"/>
      <c r="M37" s="114">
        <f t="shared" si="4"/>
        <v>0.33937954545454546</v>
      </c>
    </row>
    <row r="38" spans="1:13" ht="15">
      <c r="A38" s="45"/>
      <c r="B38" s="39" t="s">
        <v>51</v>
      </c>
      <c r="C38" s="28">
        <f>[1]enero2020!$C$25</f>
        <v>44000000</v>
      </c>
      <c r="D38" s="36"/>
      <c r="E38" s="36"/>
      <c r="F38" s="29">
        <f>C38+D38-E38</f>
        <v>44000000</v>
      </c>
      <c r="G38" s="28">
        <f>[1]mayo2020!$I$25+[1]mayo2020!$J$25</f>
        <v>14932700</v>
      </c>
      <c r="H38" s="29">
        <f>G38</f>
        <v>14932700</v>
      </c>
      <c r="I38" s="29">
        <f>H38</f>
        <v>14932700</v>
      </c>
      <c r="J38" s="29">
        <f>[1]mayo2020!$J$25</f>
        <v>11947812</v>
      </c>
      <c r="K38" s="33">
        <f>F38-G38</f>
        <v>29067300</v>
      </c>
      <c r="L38" s="115"/>
      <c r="M38" s="114">
        <f t="shared" si="4"/>
        <v>0.33937954545454546</v>
      </c>
    </row>
    <row r="39" spans="1:13">
      <c r="A39" s="47">
        <v>2101030103</v>
      </c>
      <c r="B39" s="22" t="s">
        <v>52</v>
      </c>
      <c r="C39" s="23">
        <f t="shared" ref="C39:K39" si="16">+C40+C41+C42+C43</f>
        <v>324972478</v>
      </c>
      <c r="D39" s="24">
        <f>+D40+D41+D42+D43</f>
        <v>0</v>
      </c>
      <c r="E39" s="24">
        <f>+E40+E41+E42+E43</f>
        <v>0</v>
      </c>
      <c r="F39" s="23">
        <f t="shared" si="16"/>
        <v>324972478</v>
      </c>
      <c r="G39" s="23">
        <f t="shared" si="16"/>
        <v>108191600</v>
      </c>
      <c r="H39" s="24">
        <f t="shared" si="16"/>
        <v>108191600</v>
      </c>
      <c r="I39" s="24">
        <f>+I40+I41+I42+I43</f>
        <v>108191600</v>
      </c>
      <c r="J39" s="24">
        <f t="shared" si="16"/>
        <v>87815095</v>
      </c>
      <c r="K39" s="25">
        <f t="shared" si="16"/>
        <v>216780878</v>
      </c>
      <c r="L39" s="113">
        <f t="shared" si="2"/>
        <v>0.3329254239185141</v>
      </c>
      <c r="M39" s="114">
        <f t="shared" si="4"/>
        <v>0.3329254239185141</v>
      </c>
    </row>
    <row r="40" spans="1:13">
      <c r="A40" s="45">
        <v>210103010301</v>
      </c>
      <c r="B40" s="27" t="s">
        <v>53</v>
      </c>
      <c r="C40" s="28">
        <f>[1]enero2020!$C$26</f>
        <v>45320000</v>
      </c>
      <c r="D40" s="29"/>
      <c r="E40" s="29"/>
      <c r="F40" s="28">
        <f>C40+D40-E40</f>
        <v>45320000</v>
      </c>
      <c r="G40" s="31">
        <f>[1]mayo2020!$I$26+[1]mayo2020!$J$26</f>
        <v>10839100</v>
      </c>
      <c r="H40" s="32">
        <f>G40</f>
        <v>10839100</v>
      </c>
      <c r="I40" s="32">
        <f>H40</f>
        <v>10839100</v>
      </c>
      <c r="J40" s="32">
        <f>[1]mayo2020!$J$26</f>
        <v>8797501</v>
      </c>
      <c r="K40" s="33">
        <f>F40-G40</f>
        <v>34480900</v>
      </c>
      <c r="L40" s="115">
        <f t="shared" si="2"/>
        <v>0.23916813768755515</v>
      </c>
      <c r="M40" s="114">
        <f t="shared" si="4"/>
        <v>0.23916813768755515</v>
      </c>
    </row>
    <row r="41" spans="1:13">
      <c r="A41" s="45">
        <v>210103010303</v>
      </c>
      <c r="B41" s="27" t="s">
        <v>54</v>
      </c>
      <c r="C41" s="28">
        <f>[1]enero2020!$C$27</f>
        <v>183700000</v>
      </c>
      <c r="D41" s="29"/>
      <c r="E41" s="29"/>
      <c r="F41" s="28">
        <f>C41+D41-E41</f>
        <v>183700000</v>
      </c>
      <c r="G41" s="31">
        <f>[1]mayo2020!$I$27+[1]mayo2020!$J$27</f>
        <v>64864400</v>
      </c>
      <c r="H41" s="32">
        <f>G41</f>
        <v>64864400</v>
      </c>
      <c r="I41" s="32">
        <f>G41</f>
        <v>64864400</v>
      </c>
      <c r="J41" s="32">
        <f>[1]mayo2020!$J$27</f>
        <v>52648702</v>
      </c>
      <c r="K41" s="33">
        <f>F41-G41</f>
        <v>118835600</v>
      </c>
      <c r="L41" s="115">
        <f t="shared" si="2"/>
        <v>0.35309961894393033</v>
      </c>
      <c r="M41" s="114">
        <f t="shared" si="4"/>
        <v>0.35309961894393033</v>
      </c>
    </row>
    <row r="42" spans="1:13">
      <c r="A42" s="45">
        <v>210103010305</v>
      </c>
      <c r="B42" s="27" t="s">
        <v>55</v>
      </c>
      <c r="C42" s="28">
        <f>[1]enero2020!$C$28</f>
        <v>33252478</v>
      </c>
      <c r="D42" s="29"/>
      <c r="E42" s="29"/>
      <c r="F42" s="28">
        <f>C42+D42-E42</f>
        <v>33252478</v>
      </c>
      <c r="G42" s="31">
        <f>[1]mayo2020!$I$28+[1]mayo2020!$J$28</f>
        <v>10839100</v>
      </c>
      <c r="H42" s="32">
        <f>G42</f>
        <v>10839100</v>
      </c>
      <c r="I42" s="32">
        <f>G42</f>
        <v>10839100</v>
      </c>
      <c r="J42" s="32">
        <f>[1]mayo2020!$J$28</f>
        <v>8797501</v>
      </c>
      <c r="K42" s="33">
        <f>F42-G42</f>
        <v>22413378</v>
      </c>
      <c r="L42" s="115">
        <f t="shared" si="2"/>
        <v>0.3259636770528801</v>
      </c>
      <c r="M42" s="114">
        <f t="shared" si="4"/>
        <v>0.3259636770528801</v>
      </c>
    </row>
    <row r="43" spans="1:13" ht="15">
      <c r="A43" s="45">
        <v>210103010307</v>
      </c>
      <c r="B43" s="27" t="s">
        <v>56</v>
      </c>
      <c r="C43" s="28">
        <f>[1]enero2020!$C$29</f>
        <v>62700000</v>
      </c>
      <c r="D43" s="29"/>
      <c r="E43" s="29"/>
      <c r="F43" s="28">
        <f>C43+D43-E43</f>
        <v>62700000</v>
      </c>
      <c r="G43" s="37">
        <f>[1]mayo2020!$I$29+[1]mayo2020!$J$29</f>
        <v>21649000</v>
      </c>
      <c r="H43" s="32">
        <f>G43</f>
        <v>21649000</v>
      </c>
      <c r="I43" s="32">
        <f>H43</f>
        <v>21649000</v>
      </c>
      <c r="J43" s="32">
        <f>[1]mayo2020!$J$29</f>
        <v>17571391</v>
      </c>
      <c r="K43" s="33">
        <f>F43-G43</f>
        <v>41051000</v>
      </c>
      <c r="L43" s="115">
        <f t="shared" si="2"/>
        <v>0.34527910685805424</v>
      </c>
      <c r="M43" s="114">
        <f t="shared" si="4"/>
        <v>0.34527910685805424</v>
      </c>
    </row>
    <row r="44" spans="1:13">
      <c r="A44" s="47">
        <v>21010303</v>
      </c>
      <c r="B44" s="22" t="s">
        <v>57</v>
      </c>
      <c r="C44" s="24">
        <f t="shared" ref="C44:K44" si="17">+C45</f>
        <v>1624968644</v>
      </c>
      <c r="D44" s="24">
        <f>+D45</f>
        <v>0</v>
      </c>
      <c r="E44" s="24">
        <f>+E45</f>
        <v>0</v>
      </c>
      <c r="F44" s="24">
        <f t="shared" si="17"/>
        <v>1624968644</v>
      </c>
      <c r="G44" s="23">
        <f t="shared" si="17"/>
        <v>808959378</v>
      </c>
      <c r="H44" s="24">
        <f t="shared" si="17"/>
        <v>808959378</v>
      </c>
      <c r="I44" s="24">
        <f t="shared" si="17"/>
        <v>808959378</v>
      </c>
      <c r="J44" s="24">
        <f t="shared" si="17"/>
        <v>735697244</v>
      </c>
      <c r="K44" s="25">
        <f t="shared" si="17"/>
        <v>816009266</v>
      </c>
      <c r="L44" s="113">
        <f t="shared" si="2"/>
        <v>0.49783076183468805</v>
      </c>
      <c r="M44" s="114">
        <f t="shared" si="4"/>
        <v>0.49783076183468805</v>
      </c>
    </row>
    <row r="45" spans="1:13">
      <c r="A45" s="45">
        <v>2101030301</v>
      </c>
      <c r="B45" s="22" t="s">
        <v>42</v>
      </c>
      <c r="C45" s="24">
        <f>+C46+C47+C48+C49+C50</f>
        <v>1624968644</v>
      </c>
      <c r="D45" s="24">
        <f>+D46+D47+D48+D49+D50</f>
        <v>0</v>
      </c>
      <c r="E45" s="24">
        <f>+E46+E47+E48+E49+E50</f>
        <v>0</v>
      </c>
      <c r="F45" s="24">
        <f t="shared" ref="F45:K45" si="18">+F46+F47+F48+F49+F50</f>
        <v>1624968644</v>
      </c>
      <c r="G45" s="23">
        <f t="shared" si="18"/>
        <v>808959378</v>
      </c>
      <c r="H45" s="24">
        <f t="shared" si="18"/>
        <v>808959378</v>
      </c>
      <c r="I45" s="24">
        <f>+I46+I47+I48+I49+I50</f>
        <v>808959378</v>
      </c>
      <c r="J45" s="24">
        <f t="shared" si="18"/>
        <v>735697244</v>
      </c>
      <c r="K45" s="25">
        <f t="shared" si="18"/>
        <v>816009266</v>
      </c>
      <c r="L45" s="113">
        <f t="shared" si="2"/>
        <v>0.49783076183468805</v>
      </c>
      <c r="M45" s="114">
        <f t="shared" si="4"/>
        <v>0.49783076183468805</v>
      </c>
    </row>
    <row r="46" spans="1:13" ht="15">
      <c r="A46" s="45">
        <v>210103030101</v>
      </c>
      <c r="B46" s="27" t="s">
        <v>58</v>
      </c>
      <c r="C46" s="28">
        <f>[1]enero2020!$C$30</f>
        <v>460000000</v>
      </c>
      <c r="D46" s="36"/>
      <c r="E46" s="36"/>
      <c r="F46" s="29">
        <f>C46+D46-E46</f>
        <v>460000000</v>
      </c>
      <c r="G46" s="31">
        <f>[1]febrero2020!$J$30</f>
        <v>433071057</v>
      </c>
      <c r="H46" s="32">
        <f t="shared" ref="H46:I48" si="19">G46</f>
        <v>433071057</v>
      </c>
      <c r="I46" s="32">
        <f t="shared" si="19"/>
        <v>433071057</v>
      </c>
      <c r="J46" s="32">
        <f>I46</f>
        <v>433071057</v>
      </c>
      <c r="K46" s="33">
        <f>F46-G46</f>
        <v>26928943</v>
      </c>
      <c r="L46" s="115">
        <f t="shared" si="2"/>
        <v>0.94145881956521738</v>
      </c>
      <c r="M46" s="114">
        <f t="shared" si="4"/>
        <v>0.94145881956521738</v>
      </c>
    </row>
    <row r="47" spans="1:13" ht="15">
      <c r="A47" s="45">
        <v>210103030103</v>
      </c>
      <c r="B47" s="27" t="s">
        <v>59</v>
      </c>
      <c r="C47" s="28">
        <f>[1]enero2020!$C$31</f>
        <v>402668644</v>
      </c>
      <c r="D47" s="36"/>
      <c r="E47" s="36"/>
      <c r="F47" s="29">
        <f>C47+D47-E47</f>
        <v>402668644</v>
      </c>
      <c r="G47" s="31">
        <f>[1]mayo2020!$I$31+[1]mayo2020!$J$31</f>
        <v>115274332</v>
      </c>
      <c r="H47" s="32">
        <f t="shared" si="19"/>
        <v>115274332</v>
      </c>
      <c r="I47" s="32">
        <f t="shared" si="19"/>
        <v>115274332</v>
      </c>
      <c r="J47" s="32">
        <f>[1]mayo2020!$J$31</f>
        <v>92869586</v>
      </c>
      <c r="K47" s="33">
        <f>F47-G47</f>
        <v>287394312</v>
      </c>
      <c r="L47" s="115">
        <f t="shared" si="2"/>
        <v>0.28627590878419629</v>
      </c>
      <c r="M47" s="114">
        <f t="shared" si="4"/>
        <v>0.28627590878419629</v>
      </c>
    </row>
    <row r="48" spans="1:13" ht="15">
      <c r="A48" s="45">
        <v>210103030105</v>
      </c>
      <c r="B48" s="27" t="s">
        <v>60</v>
      </c>
      <c r="C48" s="28">
        <f>[1]enero2020!$C$32</f>
        <v>517000000</v>
      </c>
      <c r="D48" s="36"/>
      <c r="E48" s="36"/>
      <c r="F48" s="29">
        <f>C48+D48-E48</f>
        <v>517000000</v>
      </c>
      <c r="G48" s="31">
        <f>[1]mayo2020!$I$32+[1]mayo2020!$J$32</f>
        <v>174134989</v>
      </c>
      <c r="H48" s="32">
        <f t="shared" si="19"/>
        <v>174134989</v>
      </c>
      <c r="I48" s="32">
        <f t="shared" si="19"/>
        <v>174134989</v>
      </c>
      <c r="J48" s="32">
        <f>[1]mayo2020!$J$32</f>
        <v>139563700</v>
      </c>
      <c r="K48" s="33">
        <f>F48-G48</f>
        <v>342865011</v>
      </c>
      <c r="L48" s="115">
        <f t="shared" si="2"/>
        <v>0.33681816054158609</v>
      </c>
      <c r="M48" s="114">
        <f t="shared" si="4"/>
        <v>0.33681816054158609</v>
      </c>
    </row>
    <row r="49" spans="1:13">
      <c r="A49" s="45">
        <v>210103030107</v>
      </c>
      <c r="B49" s="27" t="s">
        <v>61</v>
      </c>
      <c r="C49" s="28">
        <v>0</v>
      </c>
      <c r="D49" s="29"/>
      <c r="E49" s="29"/>
      <c r="F49" s="29">
        <f>C49+D49-E49</f>
        <v>0</v>
      </c>
      <c r="G49" s="31"/>
      <c r="H49" s="32"/>
      <c r="I49" s="32"/>
      <c r="J49" s="32"/>
      <c r="K49" s="33">
        <f>F49-G49</f>
        <v>0</v>
      </c>
      <c r="L49" s="115" t="e">
        <f t="shared" si="2"/>
        <v>#DIV/0!</v>
      </c>
      <c r="M49" s="114" t="e">
        <f t="shared" si="4"/>
        <v>#DIV/0!</v>
      </c>
    </row>
    <row r="50" spans="1:13" ht="15">
      <c r="A50" s="45">
        <v>2101030303</v>
      </c>
      <c r="B50" s="22" t="s">
        <v>62</v>
      </c>
      <c r="C50" s="28">
        <f>[1]enero2020!$C$33</f>
        <v>245300000</v>
      </c>
      <c r="D50" s="36"/>
      <c r="E50" s="36"/>
      <c r="F50" s="29">
        <f>C50+D50-E50</f>
        <v>245300000</v>
      </c>
      <c r="G50" s="31">
        <f>[1]mayo2020!$I$33+[1]mayo2020!$J$33</f>
        <v>86479000</v>
      </c>
      <c r="H50" s="32">
        <f>G50</f>
        <v>86479000</v>
      </c>
      <c r="I50" s="32">
        <f>H50</f>
        <v>86479000</v>
      </c>
      <c r="J50" s="32">
        <f>[1]mayo2020!$J$33</f>
        <v>70192901</v>
      </c>
      <c r="K50" s="33">
        <f>F50-G50</f>
        <v>158821000</v>
      </c>
      <c r="L50" s="115">
        <f t="shared" si="2"/>
        <v>0.35254382388911537</v>
      </c>
      <c r="M50" s="114">
        <f t="shared" si="4"/>
        <v>0.35254382388911537</v>
      </c>
    </row>
    <row r="51" spans="1:13">
      <c r="A51" s="47">
        <v>2102</v>
      </c>
      <c r="B51" s="22" t="s">
        <v>63</v>
      </c>
      <c r="C51" s="24">
        <f t="shared" ref="C51:K51" si="20">+C52+C58</f>
        <v>1150391777</v>
      </c>
      <c r="D51" s="24">
        <f t="shared" si="20"/>
        <v>254240000</v>
      </c>
      <c r="E51" s="24">
        <f t="shared" si="20"/>
        <v>254240000</v>
      </c>
      <c r="F51" s="24">
        <f t="shared" si="20"/>
        <v>1150391777</v>
      </c>
      <c r="G51" s="23">
        <f t="shared" si="20"/>
        <v>500838768</v>
      </c>
      <c r="H51" s="24">
        <f t="shared" si="20"/>
        <v>466855590</v>
      </c>
      <c r="I51" s="24">
        <f t="shared" si="20"/>
        <v>256202310</v>
      </c>
      <c r="J51" s="24">
        <f t="shared" si="20"/>
        <v>256202310</v>
      </c>
      <c r="K51" s="25">
        <f t="shared" si="20"/>
        <v>649553009</v>
      </c>
      <c r="L51" s="113">
        <f t="shared" si="2"/>
        <v>0.43536365437702534</v>
      </c>
      <c r="M51" s="114">
        <f t="shared" si="4"/>
        <v>0.43536365437702534</v>
      </c>
    </row>
    <row r="52" spans="1:13">
      <c r="A52" s="47">
        <v>210201</v>
      </c>
      <c r="B52" s="22" t="s">
        <v>64</v>
      </c>
      <c r="C52" s="24">
        <f t="shared" ref="C52:K52" si="21">+C53+C54+C57</f>
        <v>95128762</v>
      </c>
      <c r="D52" s="24">
        <f t="shared" si="21"/>
        <v>0</v>
      </c>
      <c r="E52" s="24">
        <f t="shared" si="21"/>
        <v>50000000</v>
      </c>
      <c r="F52" s="24">
        <f t="shared" si="21"/>
        <v>45128762</v>
      </c>
      <c r="G52" s="23">
        <f t="shared" si="21"/>
        <v>12756999</v>
      </c>
      <c r="H52" s="24">
        <f t="shared" si="21"/>
        <v>6773821</v>
      </c>
      <c r="I52" s="24">
        <f t="shared" si="21"/>
        <v>3379021</v>
      </c>
      <c r="J52" s="24">
        <f t="shared" si="21"/>
        <v>3379021</v>
      </c>
      <c r="K52" s="25">
        <f t="shared" si="21"/>
        <v>32371763</v>
      </c>
      <c r="L52" s="113">
        <f t="shared" si="2"/>
        <v>0.28268001236107476</v>
      </c>
      <c r="M52" s="114">
        <f t="shared" si="4"/>
        <v>0.28268001236107476</v>
      </c>
    </row>
    <row r="53" spans="1:13">
      <c r="A53" s="45">
        <v>21020101</v>
      </c>
      <c r="B53" s="27" t="s">
        <v>65</v>
      </c>
      <c r="C53" s="28">
        <f>[1]enero2020!$C$34</f>
        <v>30000000</v>
      </c>
      <c r="D53" s="29"/>
      <c r="E53" s="29"/>
      <c r="F53" s="29">
        <f>C53+D53-E53</f>
        <v>30000000</v>
      </c>
      <c r="G53" s="31">
        <f>[1]mayo2020!$D$34</f>
        <v>5983178</v>
      </c>
      <c r="H53" s="32"/>
      <c r="I53" s="32"/>
      <c r="J53" s="32"/>
      <c r="K53" s="33">
        <f>F53-G53</f>
        <v>24016822</v>
      </c>
      <c r="L53" s="115">
        <f t="shared" si="2"/>
        <v>0.19943926666666667</v>
      </c>
      <c r="M53" s="114">
        <f t="shared" si="4"/>
        <v>0.19943926666666667</v>
      </c>
    </row>
    <row r="54" spans="1:13" ht="15">
      <c r="A54" s="45">
        <v>21020103</v>
      </c>
      <c r="B54" s="27" t="s">
        <v>66</v>
      </c>
      <c r="C54" s="28">
        <f>[1]enero2020!$C$35</f>
        <v>50000000</v>
      </c>
      <c r="D54" s="36"/>
      <c r="E54" s="36">
        <v>50000000</v>
      </c>
      <c r="F54" s="29">
        <f>C54+D54-E54</f>
        <v>0</v>
      </c>
      <c r="G54" s="31">
        <f>[1]marzo2020!$H$35</f>
        <v>0</v>
      </c>
      <c r="H54" s="32"/>
      <c r="I54" s="32"/>
      <c r="J54" s="32"/>
      <c r="K54" s="33">
        <f>F54-G54</f>
        <v>0</v>
      </c>
      <c r="L54" s="115" t="e">
        <f t="shared" si="2"/>
        <v>#DIV/0!</v>
      </c>
      <c r="M54" s="114" t="e">
        <f t="shared" si="4"/>
        <v>#DIV/0!</v>
      </c>
    </row>
    <row r="55" spans="1:13">
      <c r="A55" s="45">
        <v>21020105</v>
      </c>
      <c r="B55" s="27" t="s">
        <v>67</v>
      </c>
      <c r="C55" s="28">
        <v>0</v>
      </c>
      <c r="D55" s="29">
        <v>0</v>
      </c>
      <c r="E55" s="29"/>
      <c r="F55" s="29">
        <f>C55+D55-E55</f>
        <v>0</v>
      </c>
      <c r="G55" s="31">
        <v>0</v>
      </c>
      <c r="H55" s="32"/>
      <c r="I55" s="32"/>
      <c r="J55" s="32"/>
      <c r="K55" s="33">
        <f>F55-G55</f>
        <v>0</v>
      </c>
      <c r="L55" s="115">
        <v>0</v>
      </c>
      <c r="M55" s="114" t="e">
        <f t="shared" si="4"/>
        <v>#DIV/0!</v>
      </c>
    </row>
    <row r="56" spans="1:13">
      <c r="A56" s="47">
        <v>21020198</v>
      </c>
      <c r="B56" s="22" t="s">
        <v>68</v>
      </c>
      <c r="C56" s="24">
        <f t="shared" ref="C56:K56" si="22">+C57</f>
        <v>15128762</v>
      </c>
      <c r="D56" s="24">
        <f>+D57</f>
        <v>0</v>
      </c>
      <c r="E56" s="24">
        <f>+E57</f>
        <v>0</v>
      </c>
      <c r="F56" s="24">
        <f t="shared" si="22"/>
        <v>15128762</v>
      </c>
      <c r="G56" s="23">
        <f t="shared" si="22"/>
        <v>6773821</v>
      </c>
      <c r="H56" s="24">
        <f t="shared" si="22"/>
        <v>6773821</v>
      </c>
      <c r="I56" s="24">
        <f t="shared" si="22"/>
        <v>3379021</v>
      </c>
      <c r="J56" s="24">
        <f t="shared" si="22"/>
        <v>3379021</v>
      </c>
      <c r="K56" s="25">
        <f t="shared" si="22"/>
        <v>8354941</v>
      </c>
      <c r="L56" s="113">
        <f t="shared" si="2"/>
        <v>0.44774456759912012</v>
      </c>
      <c r="M56" s="114">
        <f t="shared" si="4"/>
        <v>0.44774456759912012</v>
      </c>
    </row>
    <row r="57" spans="1:13" ht="15">
      <c r="A57" s="45">
        <v>2102019801</v>
      </c>
      <c r="B57" s="27" t="s">
        <v>69</v>
      </c>
      <c r="C57" s="28">
        <f>[1]enero2020!$C$36</f>
        <v>15128762</v>
      </c>
      <c r="D57" s="29"/>
      <c r="E57" s="29"/>
      <c r="F57" s="29">
        <f>C57+D57-E57</f>
        <v>15128762</v>
      </c>
      <c r="G57" s="31">
        <f>[1]inforabril2020!$H$36+[1]inforabril2020!$J$36</f>
        <v>6773821</v>
      </c>
      <c r="H57" s="48">
        <f>[1]inforabril2020!$H$36+[1]inforabril2020!$J$36</f>
        <v>6773821</v>
      </c>
      <c r="I57" s="32">
        <f>[1]marzo2020!$J$36</f>
        <v>3379021</v>
      </c>
      <c r="J57" s="32">
        <f>I57</f>
        <v>3379021</v>
      </c>
      <c r="K57" s="33">
        <f>F57-G57</f>
        <v>8354941</v>
      </c>
      <c r="L57" s="115">
        <f t="shared" si="2"/>
        <v>0.44774456759912012</v>
      </c>
      <c r="M57" s="114">
        <f t="shared" si="4"/>
        <v>0.44774456759912012</v>
      </c>
    </row>
    <row r="58" spans="1:13">
      <c r="A58" s="47">
        <v>210202</v>
      </c>
      <c r="B58" s="22" t="s">
        <v>70</v>
      </c>
      <c r="C58" s="24">
        <f>+C59+C60+C61+C63+C64+C65+C70+C71+C62</f>
        <v>1055263015</v>
      </c>
      <c r="D58" s="24">
        <f>+D59+D60+D62+D63+D64+D65+D70+D71</f>
        <v>254240000</v>
      </c>
      <c r="E58" s="24">
        <f>+E59+E60+E62+E63+E64+E65+E70+E71+E61</f>
        <v>204240000</v>
      </c>
      <c r="F58" s="24">
        <f t="shared" ref="F58:K58" si="23">+F59+F60+F61+F63+F64+F65+F70+F71+F62</f>
        <v>1105263015</v>
      </c>
      <c r="G58" s="23">
        <f t="shared" si="23"/>
        <v>488081769</v>
      </c>
      <c r="H58" s="24">
        <f t="shared" si="23"/>
        <v>460081769</v>
      </c>
      <c r="I58" s="24">
        <f t="shared" si="23"/>
        <v>252823289</v>
      </c>
      <c r="J58" s="24">
        <f t="shared" si="23"/>
        <v>252823289</v>
      </c>
      <c r="K58" s="25">
        <f t="shared" si="23"/>
        <v>617181246</v>
      </c>
      <c r="L58" s="113">
        <f t="shared" si="2"/>
        <v>0.44159784809229324</v>
      </c>
      <c r="M58" s="114">
        <f t="shared" si="4"/>
        <v>0.44159784809229324</v>
      </c>
    </row>
    <row r="59" spans="1:13">
      <c r="A59" s="45">
        <v>21020201</v>
      </c>
      <c r="B59" s="27" t="s">
        <v>71</v>
      </c>
      <c r="C59" s="28">
        <f>[1]enero2020!$C$37</f>
        <v>100000000</v>
      </c>
      <c r="D59" s="29"/>
      <c r="E59" s="29"/>
      <c r="F59" s="29">
        <f t="shared" ref="F59:F64" si="24">C59+D59-E59</f>
        <v>100000000</v>
      </c>
      <c r="G59" s="31">
        <f>[1]mayo2020!$H$37</f>
        <v>0</v>
      </c>
      <c r="H59" s="32">
        <f>G59</f>
        <v>0</v>
      </c>
      <c r="I59" s="32"/>
      <c r="J59" s="32"/>
      <c r="K59" s="33">
        <f t="shared" ref="K59:K64" si="25">F59-G59</f>
        <v>100000000</v>
      </c>
      <c r="L59" s="115">
        <f t="shared" si="2"/>
        <v>0</v>
      </c>
      <c r="M59" s="114">
        <f t="shared" si="4"/>
        <v>0</v>
      </c>
    </row>
    <row r="60" spans="1:13" ht="15">
      <c r="A60" s="45">
        <v>21020203</v>
      </c>
      <c r="B60" s="27" t="s">
        <v>72</v>
      </c>
      <c r="C60" s="28">
        <f>[1]enero2020!$C$38</f>
        <v>28000000</v>
      </c>
      <c r="D60" s="36"/>
      <c r="E60" s="36"/>
      <c r="F60" s="29">
        <f t="shared" si="24"/>
        <v>28000000</v>
      </c>
      <c r="G60" s="31">
        <f>[1]inforabril2020!$J$38</f>
        <v>1727336</v>
      </c>
      <c r="H60" s="32">
        <f>G60</f>
        <v>1727336</v>
      </c>
      <c r="I60" s="32">
        <f>H60</f>
        <v>1727336</v>
      </c>
      <c r="J60" s="32">
        <f>I60</f>
        <v>1727336</v>
      </c>
      <c r="K60" s="33">
        <f t="shared" si="25"/>
        <v>26272664</v>
      </c>
      <c r="L60" s="115">
        <f t="shared" si="2"/>
        <v>6.1690571428571428E-2</v>
      </c>
      <c r="M60" s="114">
        <f t="shared" si="4"/>
        <v>6.1690571428571428E-2</v>
      </c>
    </row>
    <row r="61" spans="1:13" ht="15">
      <c r="A61" s="45">
        <v>21020207</v>
      </c>
      <c r="B61" s="27" t="s">
        <v>73</v>
      </c>
      <c r="C61" s="28">
        <v>0</v>
      </c>
      <c r="D61" s="36"/>
      <c r="E61" s="36"/>
      <c r="F61" s="29">
        <f t="shared" si="24"/>
        <v>0</v>
      </c>
      <c r="G61" s="31">
        <v>0</v>
      </c>
      <c r="H61" s="32"/>
      <c r="I61" s="32"/>
      <c r="J61" s="32"/>
      <c r="K61" s="33">
        <f t="shared" si="25"/>
        <v>0</v>
      </c>
      <c r="L61" s="115" t="e">
        <f t="shared" si="2"/>
        <v>#DIV/0!</v>
      </c>
      <c r="M61" s="114" t="e">
        <f t="shared" si="4"/>
        <v>#DIV/0!</v>
      </c>
    </row>
    <row r="62" spans="1:13">
      <c r="A62" s="45"/>
      <c r="B62" s="27" t="s">
        <v>74</v>
      </c>
      <c r="C62" s="28">
        <f>[1]enero2020!$C$39</f>
        <v>6000000</v>
      </c>
      <c r="D62" s="29"/>
      <c r="E62" s="29"/>
      <c r="F62" s="29">
        <f t="shared" si="24"/>
        <v>6000000</v>
      </c>
      <c r="G62" s="31">
        <f>[1]marzo2020!$H$39</f>
        <v>0</v>
      </c>
      <c r="H62" s="32"/>
      <c r="I62" s="32"/>
      <c r="J62" s="32"/>
      <c r="K62" s="33">
        <f t="shared" si="25"/>
        <v>6000000</v>
      </c>
      <c r="L62" s="115"/>
      <c r="M62" s="114">
        <f t="shared" si="4"/>
        <v>0</v>
      </c>
    </row>
    <row r="63" spans="1:13">
      <c r="A63" s="45">
        <v>21020211</v>
      </c>
      <c r="B63" s="27" t="s">
        <v>75</v>
      </c>
      <c r="C63" s="28">
        <f>[1]enero2020!$C$40</f>
        <v>70000000</v>
      </c>
      <c r="D63" s="29"/>
      <c r="E63" s="29">
        <v>70000000</v>
      </c>
      <c r="F63" s="29">
        <f t="shared" si="24"/>
        <v>0</v>
      </c>
      <c r="G63" s="31">
        <f>[1]mayo2020!$H$40</f>
        <v>0</v>
      </c>
      <c r="H63" s="32">
        <v>0</v>
      </c>
      <c r="I63" s="32"/>
      <c r="J63" s="32"/>
      <c r="K63" s="33">
        <f t="shared" si="25"/>
        <v>0</v>
      </c>
      <c r="L63" s="115" t="e">
        <f t="shared" si="2"/>
        <v>#DIV/0!</v>
      </c>
      <c r="M63" s="114" t="e">
        <f t="shared" si="4"/>
        <v>#DIV/0!</v>
      </c>
    </row>
    <row r="64" spans="1:13" ht="14.25">
      <c r="A64" s="45">
        <v>21020213</v>
      </c>
      <c r="B64" s="27" t="s">
        <v>76</v>
      </c>
      <c r="C64" s="28">
        <f>[1]enero2020!$C$41</f>
        <v>35000000</v>
      </c>
      <c r="D64" s="29">
        <v>100000000</v>
      </c>
      <c r="E64" s="49">
        <v>34240000</v>
      </c>
      <c r="F64" s="29">
        <f t="shared" si="24"/>
        <v>100760000</v>
      </c>
      <c r="G64" s="31">
        <f>[1]mayo2020!$H$41+[1]mayo2020!$J$41</f>
        <v>100760000</v>
      </c>
      <c r="H64" s="32">
        <f>G64</f>
        <v>100760000</v>
      </c>
      <c r="I64" s="32">
        <f>[1]marzo2020!$J$41</f>
        <v>760000</v>
      </c>
      <c r="J64" s="32">
        <f>I64</f>
        <v>760000</v>
      </c>
      <c r="K64" s="33">
        <f t="shared" si="25"/>
        <v>0</v>
      </c>
      <c r="L64" s="115">
        <f t="shared" si="2"/>
        <v>1</v>
      </c>
      <c r="M64" s="114">
        <f t="shared" si="4"/>
        <v>1</v>
      </c>
    </row>
    <row r="65" spans="1:13">
      <c r="A65" s="47">
        <v>21020215</v>
      </c>
      <c r="B65" s="22" t="s">
        <v>77</v>
      </c>
      <c r="C65" s="24">
        <f>+C66+C68+C69+C67</f>
        <v>205131355</v>
      </c>
      <c r="D65" s="24">
        <f>+D67+D68+D69+D66</f>
        <v>50000000</v>
      </c>
      <c r="E65" s="24">
        <f>+E67+E68+E69+E66</f>
        <v>0</v>
      </c>
      <c r="F65" s="24">
        <f t="shared" ref="F65:K65" si="26">+F66+F68+F69+F67</f>
        <v>255131355</v>
      </c>
      <c r="G65" s="23">
        <f t="shared" si="26"/>
        <v>35911900</v>
      </c>
      <c r="H65" s="24">
        <f>+H66+H68+H69+H67</f>
        <v>7911900</v>
      </c>
      <c r="I65" s="24">
        <f>+I66+I68+I69+I67</f>
        <v>1365500</v>
      </c>
      <c r="J65" s="24">
        <f>+J66+J68+J69+J67</f>
        <v>1365500</v>
      </c>
      <c r="K65" s="25">
        <f t="shared" si="26"/>
        <v>219219455</v>
      </c>
      <c r="L65" s="113">
        <f t="shared" si="2"/>
        <v>0.14075847321862889</v>
      </c>
      <c r="M65" s="114">
        <f t="shared" si="4"/>
        <v>0.14075847321862889</v>
      </c>
    </row>
    <row r="66" spans="1:13">
      <c r="A66" s="45">
        <v>2102021502</v>
      </c>
      <c r="B66" s="27" t="s">
        <v>78</v>
      </c>
      <c r="C66" s="28">
        <f>[1]enero2020!$C$43</f>
        <v>90000000</v>
      </c>
      <c r="D66" s="29"/>
      <c r="E66" s="29"/>
      <c r="F66" s="29">
        <f>C66+D66-E66</f>
        <v>90000000</v>
      </c>
      <c r="G66" s="31">
        <f>[1]inforabril2020!$D$43+[1]inforabril2020!$H$43</f>
        <v>32000000</v>
      </c>
      <c r="H66" s="32">
        <f>[1]inforabril2020!$H$43</f>
        <v>4000000</v>
      </c>
      <c r="I66" s="32">
        <v>0</v>
      </c>
      <c r="J66" s="32">
        <v>0</v>
      </c>
      <c r="K66" s="33">
        <f>F66-G66</f>
        <v>58000000</v>
      </c>
      <c r="L66" s="115">
        <f t="shared" si="2"/>
        <v>0.35555555555555557</v>
      </c>
      <c r="M66" s="114">
        <f t="shared" si="4"/>
        <v>0.35555555555555557</v>
      </c>
    </row>
    <row r="67" spans="1:13">
      <c r="A67" s="45"/>
      <c r="B67" s="27" t="s">
        <v>79</v>
      </c>
      <c r="C67" s="28">
        <f>[1]enero2020!$C$42</f>
        <v>15131355</v>
      </c>
      <c r="D67" s="29"/>
      <c r="E67" s="29"/>
      <c r="F67" s="29">
        <f>C67+D67-E67</f>
        <v>15131355</v>
      </c>
      <c r="G67" s="31">
        <f>[1]inforabril2020!$H$42+[1]inforabril2020!$J$42</f>
        <v>3911900</v>
      </c>
      <c r="H67" s="32">
        <f>G67</f>
        <v>3911900</v>
      </c>
      <c r="I67" s="32">
        <f>[1]inforabril2020!$J$42</f>
        <v>1365500</v>
      </c>
      <c r="J67" s="32">
        <f>I67</f>
        <v>1365500</v>
      </c>
      <c r="K67" s="33">
        <f>F67-G67</f>
        <v>11219455</v>
      </c>
      <c r="L67" s="115"/>
      <c r="M67" s="114">
        <f t="shared" si="4"/>
        <v>0.25852939145238479</v>
      </c>
    </row>
    <row r="68" spans="1:13">
      <c r="A68" s="45">
        <v>2102021503</v>
      </c>
      <c r="B68" s="27" t="s">
        <v>80</v>
      </c>
      <c r="C68" s="28">
        <f>[1]enero2020!$C$44</f>
        <v>100000000</v>
      </c>
      <c r="D68" s="29">
        <v>50000000</v>
      </c>
      <c r="E68" s="29"/>
      <c r="F68" s="29">
        <f>C68+D68-E68</f>
        <v>150000000</v>
      </c>
      <c r="G68" s="31">
        <f>[1]inforabril2020!$I$44</f>
        <v>0</v>
      </c>
      <c r="H68" s="32"/>
      <c r="I68" s="32"/>
      <c r="J68" s="32"/>
      <c r="K68" s="33">
        <f>F68-G68</f>
        <v>150000000</v>
      </c>
      <c r="L68" s="115">
        <f t="shared" si="2"/>
        <v>0</v>
      </c>
      <c r="M68" s="114">
        <f t="shared" si="4"/>
        <v>0</v>
      </c>
    </row>
    <row r="69" spans="1:13">
      <c r="A69" s="45">
        <v>2102021504</v>
      </c>
      <c r="B69" s="27" t="s">
        <v>81</v>
      </c>
      <c r="C69" s="28">
        <v>0</v>
      </c>
      <c r="D69" s="29"/>
      <c r="E69" s="29"/>
      <c r="F69" s="29">
        <f>C69+D69-E69</f>
        <v>0</v>
      </c>
      <c r="G69" s="31">
        <f>'[2]enero '!$G$45</f>
        <v>0</v>
      </c>
      <c r="H69" s="32"/>
      <c r="I69" s="32"/>
      <c r="J69" s="32"/>
      <c r="K69" s="33">
        <f>F69-G69</f>
        <v>0</v>
      </c>
      <c r="L69" s="115" t="e">
        <f t="shared" si="2"/>
        <v>#DIV/0!</v>
      </c>
      <c r="M69" s="114" t="e">
        <f t="shared" si="4"/>
        <v>#DIV/0!</v>
      </c>
    </row>
    <row r="70" spans="1:13">
      <c r="A70" s="45">
        <v>21020227</v>
      </c>
      <c r="B70" s="27" t="s">
        <v>82</v>
      </c>
      <c r="C70" s="28">
        <f>[1]enero2020!$C$45</f>
        <v>470000000</v>
      </c>
      <c r="D70" s="29"/>
      <c r="E70" s="29"/>
      <c r="F70" s="29">
        <f>C70+D70-E70</f>
        <v>470000000</v>
      </c>
      <c r="G70" s="31">
        <f>[1]mayo2020!$H$45+[1]mayo2020!$J$45</f>
        <v>348665953</v>
      </c>
      <c r="H70" s="32">
        <f>[1]inforabril2020!$H$45+[1]inforabril2020!$I$45+[1]inforabril2020!$J$45</f>
        <v>348665953</v>
      </c>
      <c r="I70" s="32">
        <f>[1]inforabril2020!$I$45+[1]inforabril2020!$J$45</f>
        <v>248665953</v>
      </c>
      <c r="J70" s="32">
        <f>[1]mayo2020!$J$45</f>
        <v>248665953</v>
      </c>
      <c r="K70" s="33">
        <f>F70-G70</f>
        <v>121334047</v>
      </c>
      <c r="L70" s="115">
        <f t="shared" si="2"/>
        <v>0.74184245319148934</v>
      </c>
      <c r="M70" s="114">
        <f t="shared" si="4"/>
        <v>0.74184245319148934</v>
      </c>
    </row>
    <row r="71" spans="1:13">
      <c r="A71" s="47">
        <v>21020298</v>
      </c>
      <c r="B71" s="22" t="s">
        <v>83</v>
      </c>
      <c r="C71" s="24">
        <f>+C72+C73+C74+C77+C75</f>
        <v>141131660</v>
      </c>
      <c r="D71" s="24">
        <f>+D72+D73+D74+D77+D76</f>
        <v>104240000</v>
      </c>
      <c r="E71" s="24">
        <f>+E72+E73+E74+E77+E76</f>
        <v>100000000</v>
      </c>
      <c r="F71" s="24">
        <f>+F72+F73+F74+F77+F76</f>
        <v>145371660</v>
      </c>
      <c r="G71" s="23">
        <f>+G72+G73+G74+G77+G75</f>
        <v>1016580</v>
      </c>
      <c r="H71" s="24">
        <f>+H72+H73+H74+H77</f>
        <v>1016580</v>
      </c>
      <c r="I71" s="24">
        <f>+I72+I73+I74+I77</f>
        <v>304500</v>
      </c>
      <c r="J71" s="24">
        <f>+J72+J73+J74+J77</f>
        <v>304500</v>
      </c>
      <c r="K71" s="25">
        <f>+K72+K73+K74+K77+K76</f>
        <v>144355080</v>
      </c>
      <c r="L71" s="113">
        <f t="shared" si="2"/>
        <v>6.9929723578859865E-3</v>
      </c>
      <c r="M71" s="114">
        <f t="shared" si="4"/>
        <v>6.9929723578859865E-3</v>
      </c>
    </row>
    <row r="72" spans="1:13" ht="15">
      <c r="A72" s="45">
        <v>2102029802</v>
      </c>
      <c r="B72" s="27" t="s">
        <v>84</v>
      </c>
      <c r="C72" s="28">
        <f>[1]enero2020!$C$46</f>
        <v>100000000</v>
      </c>
      <c r="D72" s="49">
        <v>104240000</v>
      </c>
      <c r="E72" s="36">
        <v>100000000</v>
      </c>
      <c r="F72" s="29">
        <f>C72+D72-E72</f>
        <v>104240000</v>
      </c>
      <c r="G72" s="31">
        <f>[1]inforabril2020!$H$46</f>
        <v>0</v>
      </c>
      <c r="H72" s="32">
        <f>G72</f>
        <v>0</v>
      </c>
      <c r="I72" s="32"/>
      <c r="J72" s="32"/>
      <c r="K72" s="33">
        <f>F72-G72</f>
        <v>104240000</v>
      </c>
      <c r="L72" s="115">
        <f t="shared" si="2"/>
        <v>0</v>
      </c>
      <c r="M72" s="114">
        <f t="shared" si="4"/>
        <v>0</v>
      </c>
    </row>
    <row r="73" spans="1:13">
      <c r="A73" s="45">
        <v>2102029803</v>
      </c>
      <c r="B73" s="27" t="s">
        <v>85</v>
      </c>
      <c r="C73" s="28">
        <f>[1]enero2020!$C$47</f>
        <v>11000000</v>
      </c>
      <c r="D73" s="29"/>
      <c r="E73" s="29"/>
      <c r="F73" s="29">
        <f>C73+D73-E73</f>
        <v>11000000</v>
      </c>
      <c r="G73" s="31">
        <f>[1]inforabril2020!$H$47</f>
        <v>0</v>
      </c>
      <c r="H73" s="32">
        <v>0</v>
      </c>
      <c r="I73" s="32">
        <v>0</v>
      </c>
      <c r="J73" s="32">
        <f>I73</f>
        <v>0</v>
      </c>
      <c r="K73" s="33">
        <f>F73-G73</f>
        <v>11000000</v>
      </c>
      <c r="L73" s="115">
        <f t="shared" si="2"/>
        <v>0</v>
      </c>
      <c r="M73" s="114">
        <f t="shared" ref="M73:M82" si="27">+G73*100%/F73</f>
        <v>0</v>
      </c>
    </row>
    <row r="74" spans="1:13">
      <c r="A74" s="45">
        <v>2102029808</v>
      </c>
      <c r="B74" s="27" t="s">
        <v>86</v>
      </c>
      <c r="C74" s="28">
        <f>[1]enero2020!$C$48</f>
        <v>11000000</v>
      </c>
      <c r="D74" s="29"/>
      <c r="E74" s="29"/>
      <c r="F74" s="29">
        <f>C74+D74-E74</f>
        <v>11000000</v>
      </c>
      <c r="G74" s="31">
        <f>[1]febrero2020!$H$48</f>
        <v>0</v>
      </c>
      <c r="H74" s="32">
        <v>0</v>
      </c>
      <c r="I74" s="32">
        <v>0</v>
      </c>
      <c r="J74" s="32">
        <v>0</v>
      </c>
      <c r="K74" s="33">
        <f>F74-G74</f>
        <v>11000000</v>
      </c>
      <c r="L74" s="115">
        <f>+(G74*100%)/F74</f>
        <v>0</v>
      </c>
      <c r="M74" s="114">
        <f t="shared" si="27"/>
        <v>0</v>
      </c>
    </row>
    <row r="75" spans="1:13">
      <c r="A75" s="45"/>
      <c r="B75" s="22" t="s">
        <v>87</v>
      </c>
      <c r="C75" s="24">
        <f>C76</f>
        <v>4000000</v>
      </c>
      <c r="D75" s="29"/>
      <c r="E75" s="24">
        <f t="shared" ref="E75:J75" si="28">E76</f>
        <v>0</v>
      </c>
      <c r="F75" s="24">
        <f t="shared" si="28"/>
        <v>4000000</v>
      </c>
      <c r="G75" s="23">
        <f t="shared" si="28"/>
        <v>0</v>
      </c>
      <c r="H75" s="24">
        <f t="shared" si="28"/>
        <v>0</v>
      </c>
      <c r="I75" s="24">
        <f t="shared" si="28"/>
        <v>0</v>
      </c>
      <c r="J75" s="24">
        <f t="shared" si="28"/>
        <v>0</v>
      </c>
      <c r="K75" s="25">
        <f>K76</f>
        <v>4000000</v>
      </c>
      <c r="L75" s="115"/>
      <c r="M75" s="114">
        <f t="shared" si="27"/>
        <v>0</v>
      </c>
    </row>
    <row r="76" spans="1:13">
      <c r="A76" s="45"/>
      <c r="B76" s="27" t="s">
        <v>87</v>
      </c>
      <c r="C76" s="28">
        <f>[1]enero2020!$C$50</f>
        <v>4000000</v>
      </c>
      <c r="D76" s="29"/>
      <c r="E76" s="29"/>
      <c r="F76" s="29">
        <f>C76+D76-E76</f>
        <v>4000000</v>
      </c>
      <c r="G76" s="31">
        <f>'[2]enero '!$G$48</f>
        <v>0</v>
      </c>
      <c r="H76" s="32">
        <v>0</v>
      </c>
      <c r="I76" s="32">
        <v>0</v>
      </c>
      <c r="J76" s="32">
        <v>0</v>
      </c>
      <c r="K76" s="33">
        <f>F76-G76</f>
        <v>4000000</v>
      </c>
      <c r="L76" s="115"/>
      <c r="M76" s="114">
        <f t="shared" si="27"/>
        <v>0</v>
      </c>
    </row>
    <row r="77" spans="1:13" ht="15">
      <c r="A77" s="45">
        <v>2102029809</v>
      </c>
      <c r="B77" s="27" t="s">
        <v>88</v>
      </c>
      <c r="C77" s="28">
        <f>[1]enero2020!$C$49</f>
        <v>15131660</v>
      </c>
      <c r="D77" s="29"/>
      <c r="E77" s="44"/>
      <c r="F77" s="29">
        <f>C77+D77-E77</f>
        <v>15131660</v>
      </c>
      <c r="G77" s="31">
        <f>[1]inforabril2020!$H$49+[1]inforabril2020!$J$49</f>
        <v>1016580</v>
      </c>
      <c r="H77" s="32">
        <f>[1]inforabril2020!$H$49+[1]inforabril2020!$J$49</f>
        <v>1016580</v>
      </c>
      <c r="I77" s="32">
        <f>[1]inforabril2020!$J$49</f>
        <v>304500</v>
      </c>
      <c r="J77" s="32">
        <f>I77</f>
        <v>304500</v>
      </c>
      <c r="K77" s="33">
        <f>F77-G77</f>
        <v>14115080</v>
      </c>
      <c r="L77" s="115">
        <f>+(G77*100%)/F77</f>
        <v>6.7182318397320584E-2</v>
      </c>
      <c r="M77" s="114">
        <f t="shared" si="27"/>
        <v>6.7182318397320584E-2</v>
      </c>
    </row>
    <row r="78" spans="1:13">
      <c r="A78" s="47"/>
      <c r="B78" s="22"/>
      <c r="C78" s="24"/>
      <c r="D78" s="24"/>
      <c r="E78" s="24"/>
      <c r="F78" s="24"/>
      <c r="G78" s="23"/>
      <c r="H78" s="24"/>
      <c r="I78" s="24"/>
      <c r="J78" s="24"/>
      <c r="K78" s="50"/>
      <c r="L78" s="113" t="e">
        <f>+(G78*100%)/F78</f>
        <v>#DIV/0!</v>
      </c>
      <c r="M78" s="114" t="e">
        <f t="shared" si="27"/>
        <v>#DIV/0!</v>
      </c>
    </row>
    <row r="79" spans="1:13">
      <c r="A79" s="45"/>
      <c r="B79" s="27"/>
      <c r="C79" s="29"/>
      <c r="D79" s="29"/>
      <c r="E79" s="29"/>
      <c r="F79" s="29"/>
      <c r="G79" s="31"/>
      <c r="H79" s="32"/>
      <c r="I79" s="32"/>
      <c r="J79" s="32"/>
      <c r="K79" s="51"/>
      <c r="L79" s="115" t="e">
        <f>+(G79*100%)/F79</f>
        <v>#DIV/0!</v>
      </c>
      <c r="M79" s="114" t="e">
        <f t="shared" si="27"/>
        <v>#DIV/0!</v>
      </c>
    </row>
    <row r="80" spans="1:13">
      <c r="A80" s="26"/>
      <c r="B80" s="27"/>
      <c r="C80" s="29"/>
      <c r="D80" s="29"/>
      <c r="E80" s="29"/>
      <c r="F80" s="29"/>
      <c r="G80" s="31"/>
      <c r="H80" s="32"/>
      <c r="I80" s="32"/>
      <c r="J80" s="32"/>
      <c r="K80" s="51"/>
      <c r="L80" s="115" t="e">
        <f>+(G80*100%)/F80</f>
        <v>#DIV/0!</v>
      </c>
      <c r="M80" s="114" t="e">
        <f t="shared" si="27"/>
        <v>#DIV/0!</v>
      </c>
    </row>
    <row r="81" spans="1:13">
      <c r="A81" s="26"/>
      <c r="B81" s="27"/>
      <c r="C81" s="29"/>
      <c r="D81" s="29"/>
      <c r="E81" s="29"/>
      <c r="F81" s="29"/>
      <c r="G81" s="31"/>
      <c r="H81" s="32"/>
      <c r="I81" s="32"/>
      <c r="J81" s="32"/>
      <c r="K81" s="51"/>
      <c r="L81" s="115">
        <v>0</v>
      </c>
      <c r="M81" s="114" t="e">
        <f t="shared" si="27"/>
        <v>#DIV/0!</v>
      </c>
    </row>
    <row r="82" spans="1:13" ht="13.5" thickBot="1">
      <c r="A82" s="52"/>
      <c r="B82" s="53"/>
      <c r="C82" s="54"/>
      <c r="D82" s="54"/>
      <c r="E82" s="54"/>
      <c r="F82" s="29"/>
      <c r="G82" s="55"/>
      <c r="H82" s="56"/>
      <c r="I82" s="56"/>
      <c r="J82" s="56"/>
      <c r="K82" s="51"/>
      <c r="L82" s="116" t="e">
        <f>+(G82*100%)/F82</f>
        <v>#DIV/0!</v>
      </c>
      <c r="M82" s="114" t="e">
        <f t="shared" si="27"/>
        <v>#DIV/0!</v>
      </c>
    </row>
    <row r="83" spans="1:13" ht="13.5" thickBot="1">
      <c r="A83" s="57"/>
      <c r="B83" s="58" t="s">
        <v>89</v>
      </c>
      <c r="C83" s="59">
        <f>+C4+C78</f>
        <v>19619902545</v>
      </c>
      <c r="D83" s="60">
        <f t="shared" ref="D83:K83" si="29">+D4+D78</f>
        <v>254240000</v>
      </c>
      <c r="E83" s="60">
        <f t="shared" si="29"/>
        <v>254240000</v>
      </c>
      <c r="F83" s="59">
        <f>+F4+F78</f>
        <v>19619902545</v>
      </c>
      <c r="G83" s="60">
        <f t="shared" si="29"/>
        <v>9874620756</v>
      </c>
      <c r="H83" s="60">
        <f t="shared" si="29"/>
        <v>9791342424</v>
      </c>
      <c r="I83" s="60">
        <f>+I4+I78</f>
        <v>7267372743</v>
      </c>
      <c r="J83" s="60">
        <f t="shared" si="29"/>
        <v>6559172103</v>
      </c>
      <c r="K83" s="61">
        <f t="shared" si="29"/>
        <v>9745281789</v>
      </c>
      <c r="L83" s="117">
        <f>+(G83*100%)/F83</f>
        <v>0.50329611644867622</v>
      </c>
      <c r="M83" s="118">
        <f>+G83*100%/F83</f>
        <v>0.50329611644867622</v>
      </c>
    </row>
    <row r="84" spans="1:13">
      <c r="A84" s="62"/>
      <c r="B84" s="62"/>
      <c r="C84" s="63"/>
      <c r="D84" s="63"/>
      <c r="E84" s="63"/>
      <c r="F84" s="63"/>
      <c r="G84" s="63"/>
      <c r="H84" s="63"/>
      <c r="I84" s="63"/>
      <c r="J84" s="63"/>
      <c r="K84" s="63"/>
      <c r="L84" s="119"/>
      <c r="M84" s="120"/>
    </row>
    <row r="85" spans="1:13">
      <c r="A85" s="62"/>
      <c r="B85" s="62"/>
      <c r="C85" s="63"/>
      <c r="D85" s="63"/>
      <c r="E85" s="63"/>
      <c r="F85" s="63"/>
      <c r="G85" s="63">
        <f>[1]mayo2020!$D$3+[1]mayo2020!$H$3+[1]mayo2020!$I$3+[1]mayo2020!$J$3</f>
        <v>9874620756</v>
      </c>
      <c r="H85" s="63">
        <f>[1]mayo2020!$H$3+[1]mayo2020!$I$3+[1]mayo2020!$J$3</f>
        <v>9791342424</v>
      </c>
      <c r="I85" s="63">
        <f>[1]mayo2020!$I$3+[1]mayo2020!$J$3</f>
        <v>7267372743</v>
      </c>
      <c r="J85" s="63">
        <f>[1]mayo2020!$J$3</f>
        <v>6559172103</v>
      </c>
      <c r="K85" s="63">
        <f>[1]mayo2020!$L$3</f>
        <v>9745281789</v>
      </c>
      <c r="L85" s="119"/>
      <c r="M85" s="120"/>
    </row>
    <row r="86" spans="1:13">
      <c r="A86" s="64"/>
      <c r="B86" s="65"/>
      <c r="C86" s="65"/>
      <c r="D86" s="65"/>
      <c r="E86" s="65"/>
      <c r="G86" s="67"/>
      <c r="H86" s="67"/>
      <c r="I86" s="67"/>
      <c r="J86" s="67"/>
      <c r="K86" s="68"/>
    </row>
    <row r="87" spans="1:13" ht="15.75">
      <c r="A87" s="64"/>
      <c r="C87" s="69" t="s">
        <v>104</v>
      </c>
      <c r="D87" s="69"/>
      <c r="E87" s="69"/>
      <c r="F87" s="70"/>
      <c r="G87" s="71"/>
      <c r="H87" s="71"/>
      <c r="I87" s="71"/>
      <c r="J87" s="71"/>
      <c r="K87" s="72"/>
    </row>
    <row r="88" spans="1:13" ht="15.75">
      <c r="A88" s="64"/>
      <c r="C88" s="73"/>
      <c r="D88" s="74"/>
      <c r="E88" s="75"/>
      <c r="F88" s="76"/>
      <c r="G88" s="77"/>
      <c r="H88" s="78"/>
      <c r="I88" s="48" t="s">
        <v>91</v>
      </c>
      <c r="J88" s="67"/>
    </row>
    <row r="89" spans="1:13" ht="15.75">
      <c r="A89" s="64"/>
      <c r="C89" s="79"/>
      <c r="D89" s="80"/>
      <c r="E89" s="81"/>
      <c r="F89" s="82" t="s">
        <v>92</v>
      </c>
      <c r="G89" s="82" t="s">
        <v>93</v>
      </c>
      <c r="H89" s="83" t="s">
        <v>94</v>
      </c>
      <c r="I89" s="84" t="s">
        <v>95</v>
      </c>
    </row>
    <row r="90" spans="1:13" ht="15.75">
      <c r="A90" s="64"/>
      <c r="C90" s="85" t="s">
        <v>19</v>
      </c>
      <c r="D90" s="86"/>
      <c r="E90" s="87"/>
      <c r="F90" s="88">
        <f>C7</f>
        <v>9080857488</v>
      </c>
      <c r="G90" s="89">
        <f>H7</f>
        <v>3383279596</v>
      </c>
      <c r="H90" s="77">
        <f>K7</f>
        <v>5692261800</v>
      </c>
      <c r="I90" s="90"/>
      <c r="J90" s="67"/>
      <c r="K90" s="91"/>
      <c r="M90" s="72"/>
    </row>
    <row r="91" spans="1:13" ht="15.75">
      <c r="A91" s="64"/>
      <c r="C91" s="85" t="s">
        <v>35</v>
      </c>
      <c r="D91" s="86"/>
      <c r="E91" s="87"/>
      <c r="F91" s="88">
        <f>F92+F93</f>
        <v>7300000000</v>
      </c>
      <c r="G91" s="89">
        <f>G92+G93</f>
        <v>5227260510</v>
      </c>
      <c r="H91" s="89">
        <f>K25+K27</f>
        <v>2028760428</v>
      </c>
      <c r="I91" s="90"/>
      <c r="J91" s="92"/>
      <c r="K91" s="67"/>
      <c r="M91" s="72"/>
    </row>
    <row r="92" spans="1:13" ht="15">
      <c r="A92" s="64"/>
      <c r="C92" s="79" t="s">
        <v>37</v>
      </c>
      <c r="D92" s="80"/>
      <c r="E92" s="81"/>
      <c r="F92" s="93">
        <f>C25</f>
        <v>4200000000</v>
      </c>
      <c r="G92" s="94">
        <f>H25</f>
        <v>2909351513</v>
      </c>
      <c r="H92" s="94">
        <f>K25</f>
        <v>1253099117</v>
      </c>
      <c r="I92" s="90"/>
      <c r="J92" s="67"/>
      <c r="K92" s="92"/>
      <c r="M92" s="92"/>
    </row>
    <row r="93" spans="1:13" ht="15">
      <c r="C93" s="79" t="s">
        <v>96</v>
      </c>
      <c r="D93" s="80"/>
      <c r="E93" s="81"/>
      <c r="F93" s="93">
        <f>C27</f>
        <v>3100000000</v>
      </c>
      <c r="G93" s="94">
        <f>H27</f>
        <v>2317908997</v>
      </c>
      <c r="H93" s="94">
        <f>K27</f>
        <v>775661311</v>
      </c>
      <c r="I93" s="90"/>
      <c r="J93" s="67"/>
      <c r="K93" s="67"/>
      <c r="M93" s="72"/>
    </row>
    <row r="94" spans="1:13" ht="15.75">
      <c r="C94" s="95" t="s">
        <v>97</v>
      </c>
      <c r="D94" s="96"/>
      <c r="E94" s="81"/>
      <c r="F94" s="89">
        <f>C51</f>
        <v>1150391777</v>
      </c>
      <c r="G94" s="89">
        <f>H51</f>
        <v>466855590</v>
      </c>
      <c r="H94" s="88">
        <f>K51</f>
        <v>649553009</v>
      </c>
      <c r="I94" s="97"/>
      <c r="J94" s="67"/>
      <c r="K94" s="72"/>
    </row>
    <row r="95" spans="1:13" ht="15.75">
      <c r="C95" s="95" t="s">
        <v>98</v>
      </c>
      <c r="D95" s="96"/>
      <c r="E95" s="81"/>
      <c r="F95" s="89">
        <f>F90+F91+F94</f>
        <v>17531249265</v>
      </c>
      <c r="G95" s="89">
        <f>G90+G91+G94</f>
        <v>9077395696</v>
      </c>
      <c r="H95" s="88">
        <f>H90+H91+H94</f>
        <v>8370575237</v>
      </c>
      <c r="I95" s="97"/>
      <c r="J95" s="65"/>
      <c r="K95" s="72"/>
    </row>
    <row r="96" spans="1:13" ht="15.75">
      <c r="C96" s="95" t="s">
        <v>99</v>
      </c>
      <c r="D96" s="96"/>
      <c r="E96" s="98"/>
      <c r="F96" s="93">
        <f>C24</f>
        <v>2088653280</v>
      </c>
      <c r="G96" s="94">
        <f>H24</f>
        <v>713946728</v>
      </c>
      <c r="H96" s="93">
        <f>K24</f>
        <v>1374706552</v>
      </c>
      <c r="I96" s="90"/>
      <c r="K96" s="67"/>
    </row>
    <row r="97" spans="3:11" ht="15.75">
      <c r="C97" s="99" t="s">
        <v>100</v>
      </c>
      <c r="D97" s="100"/>
      <c r="E97" s="101"/>
      <c r="F97" s="102">
        <f>F90+F91+F94+F96</f>
        <v>19619902545</v>
      </c>
      <c r="G97" s="103">
        <f>G90+G91+G94+G96</f>
        <v>9791342424</v>
      </c>
      <c r="H97" s="104">
        <f>H90+H91+H94+H96</f>
        <v>9745281789</v>
      </c>
      <c r="I97" s="105">
        <f>M83</f>
        <v>0.50329611644867622</v>
      </c>
      <c r="J97" s="72"/>
      <c r="K97" s="72"/>
    </row>
    <row r="98" spans="3:11" ht="15">
      <c r="C98" s="106"/>
      <c r="D98" s="80"/>
      <c r="E98" s="80"/>
      <c r="F98" s="80"/>
      <c r="G98" s="80"/>
      <c r="H98" s="80"/>
      <c r="J98" s="72"/>
    </row>
    <row r="99" spans="3:11" ht="15">
      <c r="C99" s="107" t="s">
        <v>101</v>
      </c>
      <c r="D99" s="80"/>
      <c r="E99" s="80"/>
      <c r="F99" s="80"/>
      <c r="G99" s="80"/>
      <c r="H99" s="80"/>
      <c r="J99" s="92"/>
    </row>
    <row r="100" spans="3:11">
      <c r="J100" s="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F40"/>
  <sheetViews>
    <sheetView topLeftCell="B16" workbookViewId="0">
      <selection activeCell="I30" sqref="I30"/>
    </sheetView>
  </sheetViews>
  <sheetFormatPr baseColWidth="10" defaultRowHeight="15"/>
  <cols>
    <col min="1" max="1" width="63.85546875" customWidth="1"/>
    <col min="2" max="2" width="48.5703125" customWidth="1"/>
    <col min="3" max="3" width="44.85546875" customWidth="1"/>
  </cols>
  <sheetData>
    <row r="1" spans="1:32" ht="20.25">
      <c r="A1" s="121" t="s">
        <v>105</v>
      </c>
      <c r="B1" s="122"/>
      <c r="C1" s="122"/>
      <c r="D1" s="123"/>
      <c r="E1" s="123"/>
      <c r="F1" s="123"/>
    </row>
    <row r="2" spans="1:32" ht="20.25">
      <c r="A2" s="124" t="s">
        <v>15</v>
      </c>
      <c r="B2" s="125" t="s">
        <v>106</v>
      </c>
      <c r="C2" s="126" t="s">
        <v>107</v>
      </c>
      <c r="D2" s="123"/>
      <c r="E2" s="123"/>
      <c r="F2" s="123"/>
    </row>
    <row r="3" spans="1:32" ht="15.75">
      <c r="A3" s="127" t="s">
        <v>108</v>
      </c>
      <c r="B3" s="128">
        <f>'[4]mayo de 2020 '!$F$95</f>
        <v>17531249265</v>
      </c>
      <c r="C3" s="128">
        <f>'[4]abril 2020'!$G$95</f>
        <v>8295034139</v>
      </c>
      <c r="D3" s="123"/>
      <c r="E3" s="123"/>
      <c r="F3" s="123"/>
    </row>
    <row r="4" spans="1:32" ht="15.75">
      <c r="A4" s="127" t="s">
        <v>99</v>
      </c>
      <c r="B4" s="129">
        <f>'[4]mayo de 2020 '!$F$96</f>
        <v>2088653280</v>
      </c>
      <c r="C4" s="129">
        <f>'[4]abril 2020'!$G$96</f>
        <v>546050428</v>
      </c>
      <c r="D4" s="123"/>
      <c r="E4" s="123"/>
      <c r="F4" s="123"/>
    </row>
    <row r="5" spans="1:32" ht="15.75">
      <c r="A5" s="127" t="s">
        <v>109</v>
      </c>
      <c r="B5" s="128">
        <f>B3+B4</f>
        <v>19619902545</v>
      </c>
      <c r="C5" s="128">
        <f>SUM(C3:C4)</f>
        <v>8841084567</v>
      </c>
      <c r="D5" s="123"/>
      <c r="E5" s="123"/>
      <c r="F5" s="123"/>
    </row>
    <row r="6" spans="1:32">
      <c r="A6" s="130" t="s">
        <v>110</v>
      </c>
      <c r="B6" s="131"/>
      <c r="C6" s="131">
        <f>'[4]abril 2020'!$I$97</f>
        <v>0.45434368038039608</v>
      </c>
      <c r="D6" s="123"/>
      <c r="E6" s="123"/>
      <c r="F6" s="123"/>
    </row>
    <row r="7" spans="1:32">
      <c r="A7" s="123"/>
      <c r="B7" s="123"/>
      <c r="C7" s="123"/>
      <c r="D7" s="123"/>
      <c r="E7" s="123"/>
      <c r="F7" s="123"/>
    </row>
    <row r="8" spans="1:32">
      <c r="A8" s="123"/>
      <c r="B8" s="123"/>
      <c r="C8" s="123"/>
      <c r="D8" s="123"/>
      <c r="E8" s="123"/>
      <c r="F8" s="123"/>
    </row>
    <row r="9" spans="1:32" ht="57.75">
      <c r="A9" s="132" t="s">
        <v>111</v>
      </c>
      <c r="B9" s="132"/>
      <c r="C9" s="132"/>
      <c r="D9" s="132"/>
      <c r="E9" s="132"/>
      <c r="F9" s="132"/>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row>
    <row r="10" spans="1:32" ht="57.75">
      <c r="A10" s="132" t="s">
        <v>112</v>
      </c>
      <c r="B10" s="132"/>
      <c r="C10" s="132"/>
      <c r="D10" s="132"/>
      <c r="E10" s="132"/>
      <c r="F10" s="132"/>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row>
    <row r="11" spans="1:32" ht="143.25">
      <c r="A11" s="132" t="s">
        <v>113</v>
      </c>
      <c r="B11" s="132"/>
      <c r="C11" s="132"/>
      <c r="D11" s="132"/>
      <c r="E11" s="132"/>
      <c r="F11" s="132"/>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row>
    <row r="12" spans="1:32">
      <c r="A12" s="132"/>
      <c r="B12" s="133"/>
      <c r="C12" s="133"/>
      <c r="D12" s="132"/>
      <c r="E12" s="132"/>
      <c r="F12" s="132"/>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row>
    <row r="13" spans="1:32">
      <c r="A13" s="123"/>
      <c r="B13" s="123"/>
      <c r="C13" s="123"/>
      <c r="D13" s="123"/>
      <c r="E13" s="123"/>
      <c r="F13" s="123"/>
    </row>
    <row r="15" spans="1:32" ht="23.25">
      <c r="A15" s="134" t="s">
        <v>114</v>
      </c>
      <c r="B15" s="134" t="s">
        <v>115</v>
      </c>
      <c r="C15" s="134" t="s">
        <v>116</v>
      </c>
    </row>
    <row r="16" spans="1:32" ht="23.25">
      <c r="A16" s="135">
        <f>B5</f>
        <v>19619902545</v>
      </c>
      <c r="B16" s="136">
        <f>C5</f>
        <v>8841084567</v>
      </c>
      <c r="C16" s="137">
        <f>C6</f>
        <v>0.45434368038039608</v>
      </c>
    </row>
    <row r="40" spans="1:1">
      <c r="A40" t="s">
        <v>117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AF40"/>
  <sheetViews>
    <sheetView tabSelected="1" topLeftCell="A7" workbookViewId="0">
      <selection activeCell="B10" sqref="B10"/>
    </sheetView>
  </sheetViews>
  <sheetFormatPr baseColWidth="10" defaultRowHeight="15"/>
  <cols>
    <col min="1" max="1" width="63.85546875" customWidth="1"/>
    <col min="2" max="2" width="48.5703125" customWidth="1"/>
    <col min="3" max="3" width="44.85546875" customWidth="1"/>
  </cols>
  <sheetData>
    <row r="1" spans="1:32" ht="20.25">
      <c r="A1" s="121" t="s">
        <v>105</v>
      </c>
      <c r="B1" s="122"/>
      <c r="C1" s="122"/>
      <c r="D1" s="123"/>
      <c r="E1" s="123"/>
      <c r="F1" s="123"/>
    </row>
    <row r="2" spans="1:32" ht="20.25">
      <c r="A2" s="124" t="s">
        <v>102</v>
      </c>
      <c r="B2" s="125" t="s">
        <v>106</v>
      </c>
      <c r="C2" s="126" t="s">
        <v>107</v>
      </c>
      <c r="D2" s="123"/>
      <c r="E2" s="123"/>
      <c r="F2" s="123"/>
    </row>
    <row r="3" spans="1:32" ht="15.75">
      <c r="A3" s="127" t="s">
        <v>108</v>
      </c>
      <c r="B3" s="128">
        <f>'[4]mayo de 2020 '!$F$95</f>
        <v>17531249265</v>
      </c>
      <c r="C3" s="128">
        <f>'[3]ABRIL 2019'!B48</f>
        <v>9077395696</v>
      </c>
      <c r="D3" s="123"/>
      <c r="E3" s="123"/>
      <c r="F3" s="123"/>
    </row>
    <row r="4" spans="1:32" ht="15.75">
      <c r="A4" s="127" t="s">
        <v>99</v>
      </c>
      <c r="B4" s="129">
        <f>'[4]mayo de 2020 '!$F$96</f>
        <v>2088653280</v>
      </c>
      <c r="C4" s="129">
        <f>'[3]ABRIL 2019'!B49</f>
        <v>713946728</v>
      </c>
      <c r="D4" s="123"/>
      <c r="E4" s="123"/>
      <c r="F4" s="123"/>
    </row>
    <row r="5" spans="1:32" ht="15.75">
      <c r="A5" s="127" t="s">
        <v>109</v>
      </c>
      <c r="B5" s="128">
        <f>B3+B4</f>
        <v>19619902545</v>
      </c>
      <c r="C5" s="128">
        <f>SUM(C3:C4)</f>
        <v>9791342424</v>
      </c>
      <c r="D5" s="123"/>
      <c r="E5" s="123"/>
      <c r="F5" s="123"/>
    </row>
    <row r="6" spans="1:32">
      <c r="A6" s="130" t="s">
        <v>110</v>
      </c>
      <c r="B6" s="131"/>
      <c r="C6" s="131">
        <f>'[3]ABRIL 2019'!B27</f>
        <v>0.50329611644867622</v>
      </c>
      <c r="D6" s="123"/>
      <c r="E6" s="123"/>
      <c r="F6" s="123"/>
    </row>
    <row r="7" spans="1:32">
      <c r="A7" s="123"/>
      <c r="B7" s="123"/>
      <c r="C7" s="123"/>
      <c r="D7" s="123"/>
      <c r="E7" s="123"/>
      <c r="F7" s="123"/>
    </row>
    <row r="8" spans="1:32">
      <c r="A8" s="123"/>
      <c r="B8" s="123"/>
      <c r="C8" s="123"/>
      <c r="D8" s="123"/>
      <c r="E8" s="123"/>
      <c r="F8" s="123"/>
    </row>
    <row r="9" spans="1:32" ht="43.5">
      <c r="A9" s="132" t="s">
        <v>118</v>
      </c>
      <c r="B9" s="132"/>
      <c r="C9" s="132"/>
      <c r="D9" s="132"/>
      <c r="E9" s="132"/>
      <c r="F9" s="132"/>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row>
    <row r="10" spans="1:32" ht="57.75">
      <c r="A10" s="132" t="s">
        <v>112</v>
      </c>
      <c r="B10" s="132"/>
      <c r="C10" s="132"/>
      <c r="D10" s="132"/>
      <c r="E10" s="132"/>
      <c r="F10" s="132"/>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row>
    <row r="11" spans="1:32" ht="157.5">
      <c r="A11" s="132" t="s">
        <v>119</v>
      </c>
      <c r="B11" s="132"/>
      <c r="C11" s="132"/>
      <c r="D11" s="132"/>
      <c r="E11" s="132"/>
      <c r="F11" s="132"/>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row>
    <row r="12" spans="1:32">
      <c r="A12" s="132"/>
      <c r="B12" s="133"/>
      <c r="C12" s="133"/>
      <c r="D12" s="132"/>
      <c r="E12" s="132"/>
      <c r="F12" s="132"/>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row>
    <row r="13" spans="1:32">
      <c r="A13" s="123"/>
      <c r="B13" s="123"/>
      <c r="C13" s="123"/>
      <c r="D13" s="123"/>
      <c r="E13" s="123"/>
      <c r="F13" s="123"/>
    </row>
    <row r="15" spans="1:32" ht="23.25">
      <c r="A15" s="134" t="s">
        <v>114</v>
      </c>
      <c r="B15" s="134" t="s">
        <v>115</v>
      </c>
      <c r="C15" s="134" t="s">
        <v>116</v>
      </c>
    </row>
    <row r="16" spans="1:32" ht="23.25">
      <c r="A16" s="135">
        <f>B5</f>
        <v>19619902545</v>
      </c>
      <c r="B16" s="136">
        <f>C5</f>
        <v>9791342424</v>
      </c>
      <c r="C16" s="137">
        <f>C6</f>
        <v>0.50329611644867622</v>
      </c>
    </row>
    <row r="40" spans="1:1">
      <c r="A40" t="s">
        <v>117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ABRIL2020</vt:lpstr>
      <vt:lpstr>MAYO2020</vt:lpstr>
      <vt:lpstr>GRAFICOS abril </vt:lpstr>
      <vt:lpstr>graficomayo2020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2020-06-02T23:14:51Z</dcterms:created>
  <dcterms:modified xsi:type="dcterms:W3CDTF">2020-06-04T23:48:39Z</dcterms:modified>
</cp:coreProperties>
</file>