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19440" windowHeight="12240" activeTab="1"/>
  </bookViews>
  <sheets>
    <sheet name="EXCELL" sheetId="1" r:id="rId1"/>
    <sheet name="GRAFICOS" sheetId="3" r:id="rId2"/>
    <sheet name="SAP" sheetId="2" r:id="rId3"/>
  </sheets>
  <externalReferences>
    <externalReference r:id="rId4"/>
    <externalReference r:id="rId5"/>
    <externalReference r:id="rId6"/>
    <externalReference r:id="rId7"/>
    <externalReference r:id="rId8"/>
    <externalReference r:id="rId9"/>
    <externalReference r:id="rId10"/>
  </externalReferenc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6" i="3"/>
  <c r="C5"/>
  <c r="C4"/>
  <c r="C3"/>
  <c r="C17"/>
  <c r="B17"/>
  <c r="A17"/>
  <c r="B4"/>
  <c r="B3"/>
  <c r="B5" s="1"/>
  <c r="H106" i="2" l="1"/>
  <c r="H101"/>
  <c r="K85"/>
  <c r="J85"/>
  <c r="I85"/>
  <c r="H85"/>
  <c r="G85"/>
  <c r="C85"/>
  <c r="M82"/>
  <c r="L82"/>
  <c r="M81"/>
  <c r="M80"/>
  <c r="L80"/>
  <c r="M79"/>
  <c r="L79"/>
  <c r="M78"/>
  <c r="L78"/>
  <c r="I77"/>
  <c r="J77" s="1"/>
  <c r="J71" s="1"/>
  <c r="J58" s="1"/>
  <c r="H77"/>
  <c r="G77"/>
  <c r="M77" s="1"/>
  <c r="C77"/>
  <c r="F77" s="1"/>
  <c r="K77" s="1"/>
  <c r="G76"/>
  <c r="M76" s="1"/>
  <c r="C76"/>
  <c r="F76" s="1"/>
  <c r="J75"/>
  <c r="I75"/>
  <c r="H75"/>
  <c r="G75"/>
  <c r="E75"/>
  <c r="C75"/>
  <c r="G74"/>
  <c r="L74" s="1"/>
  <c r="C74"/>
  <c r="F74" s="1"/>
  <c r="K74" s="1"/>
  <c r="J73"/>
  <c r="H73"/>
  <c r="I73" s="1"/>
  <c r="I71" s="1"/>
  <c r="G73"/>
  <c r="M73" s="1"/>
  <c r="C73"/>
  <c r="F73" s="1"/>
  <c r="K73" s="1"/>
  <c r="G72"/>
  <c r="L72" s="1"/>
  <c r="C72"/>
  <c r="F72" s="1"/>
  <c r="G71"/>
  <c r="E71"/>
  <c r="D71"/>
  <c r="C71"/>
  <c r="O70"/>
  <c r="J70"/>
  <c r="I70"/>
  <c r="H70"/>
  <c r="G70"/>
  <c r="M70" s="1"/>
  <c r="F70"/>
  <c r="L70" s="1"/>
  <c r="C70"/>
  <c r="G69"/>
  <c r="M69" s="1"/>
  <c r="F69"/>
  <c r="K69" s="1"/>
  <c r="G68"/>
  <c r="D68"/>
  <c r="C68"/>
  <c r="F68" s="1"/>
  <c r="K68" s="1"/>
  <c r="J67"/>
  <c r="I67"/>
  <c r="H67"/>
  <c r="G67"/>
  <c r="C67"/>
  <c r="F67" s="1"/>
  <c r="K67" s="1"/>
  <c r="G66"/>
  <c r="C66"/>
  <c r="F66" s="1"/>
  <c r="J65"/>
  <c r="I65"/>
  <c r="H65"/>
  <c r="G65"/>
  <c r="E65"/>
  <c r="D65"/>
  <c r="C65"/>
  <c r="J64"/>
  <c r="G64"/>
  <c r="C64"/>
  <c r="F64" s="1"/>
  <c r="K64" s="1"/>
  <c r="G63"/>
  <c r="C63"/>
  <c r="F63" s="1"/>
  <c r="K63" s="1"/>
  <c r="H62"/>
  <c r="G62"/>
  <c r="M62" s="1"/>
  <c r="C62"/>
  <c r="F62" s="1"/>
  <c r="F61"/>
  <c r="M61" s="1"/>
  <c r="G60"/>
  <c r="E60"/>
  <c r="C60"/>
  <c r="F60" s="1"/>
  <c r="K60" s="1"/>
  <c r="G59"/>
  <c r="L59" s="1"/>
  <c r="C59"/>
  <c r="F59" s="1"/>
  <c r="G58"/>
  <c r="E58"/>
  <c r="D58"/>
  <c r="C58"/>
  <c r="I57"/>
  <c r="J57" s="1"/>
  <c r="G57"/>
  <c r="C57"/>
  <c r="F57" s="1"/>
  <c r="I56"/>
  <c r="G56"/>
  <c r="E56"/>
  <c r="D56"/>
  <c r="C56"/>
  <c r="F55"/>
  <c r="K55" s="1"/>
  <c r="J54"/>
  <c r="I54"/>
  <c r="H54"/>
  <c r="G54"/>
  <c r="E54"/>
  <c r="C54"/>
  <c r="F54" s="1"/>
  <c r="K54" s="1"/>
  <c r="G53"/>
  <c r="C53"/>
  <c r="F53" s="1"/>
  <c r="I52"/>
  <c r="G52"/>
  <c r="E52"/>
  <c r="D52"/>
  <c r="C52"/>
  <c r="G51"/>
  <c r="E51"/>
  <c r="D51"/>
  <c r="C51"/>
  <c r="F94" s="1"/>
  <c r="J50"/>
  <c r="H50"/>
  <c r="I50" s="1"/>
  <c r="G50"/>
  <c r="M50" s="1"/>
  <c r="F50"/>
  <c r="K50" s="1"/>
  <c r="C50"/>
  <c r="K49"/>
  <c r="F49"/>
  <c r="L49" s="1"/>
  <c r="J48"/>
  <c r="G48"/>
  <c r="L48" s="1"/>
  <c r="C48"/>
  <c r="F48" s="1"/>
  <c r="K48" s="1"/>
  <c r="J47"/>
  <c r="G47"/>
  <c r="C47"/>
  <c r="F47" s="1"/>
  <c r="K47" s="1"/>
  <c r="J46"/>
  <c r="J45" s="1"/>
  <c r="J44" s="1"/>
  <c r="G46"/>
  <c r="L46" s="1"/>
  <c r="C46"/>
  <c r="F46" s="1"/>
  <c r="G45"/>
  <c r="E45"/>
  <c r="D45"/>
  <c r="C45"/>
  <c r="G44"/>
  <c r="E44"/>
  <c r="D44"/>
  <c r="C44"/>
  <c r="J43"/>
  <c r="G43"/>
  <c r="C43"/>
  <c r="F43" s="1"/>
  <c r="K43" s="1"/>
  <c r="J42"/>
  <c r="H42"/>
  <c r="G42"/>
  <c r="L42" s="1"/>
  <c r="F42"/>
  <c r="K42" s="1"/>
  <c r="C42"/>
  <c r="J41"/>
  <c r="G41"/>
  <c r="C41"/>
  <c r="F41" s="1"/>
  <c r="K41" s="1"/>
  <c r="J40"/>
  <c r="H40"/>
  <c r="I40" s="1"/>
  <c r="G40"/>
  <c r="C40"/>
  <c r="F40" s="1"/>
  <c r="J39"/>
  <c r="G39"/>
  <c r="E39"/>
  <c r="D39"/>
  <c r="C39"/>
  <c r="J38"/>
  <c r="G38"/>
  <c r="C38"/>
  <c r="F38" s="1"/>
  <c r="J37"/>
  <c r="G37"/>
  <c r="E37"/>
  <c r="D37"/>
  <c r="C37"/>
  <c r="H36"/>
  <c r="I36" s="1"/>
  <c r="I35" s="1"/>
  <c r="F36"/>
  <c r="L36" s="1"/>
  <c r="J35"/>
  <c r="H35"/>
  <c r="G35"/>
  <c r="L35" s="1"/>
  <c r="F35"/>
  <c r="E35"/>
  <c r="D35"/>
  <c r="C35"/>
  <c r="J34"/>
  <c r="G34"/>
  <c r="M34" s="1"/>
  <c r="C34"/>
  <c r="F34" s="1"/>
  <c r="J33"/>
  <c r="G33"/>
  <c r="E33"/>
  <c r="D33"/>
  <c r="C33"/>
  <c r="M32"/>
  <c r="H32"/>
  <c r="J32" s="1"/>
  <c r="F32"/>
  <c r="K31"/>
  <c r="G31"/>
  <c r="M31" s="1"/>
  <c r="F31"/>
  <c r="E31"/>
  <c r="D31"/>
  <c r="C31"/>
  <c r="G30"/>
  <c r="E30"/>
  <c r="D30"/>
  <c r="C30"/>
  <c r="G29"/>
  <c r="E29"/>
  <c r="D29"/>
  <c r="C29"/>
  <c r="G28"/>
  <c r="E28"/>
  <c r="D28"/>
  <c r="C28"/>
  <c r="J27"/>
  <c r="I27"/>
  <c r="H27"/>
  <c r="G93" s="1"/>
  <c r="G27"/>
  <c r="C27"/>
  <c r="F93" s="1"/>
  <c r="F26"/>
  <c r="K26" s="1"/>
  <c r="J25"/>
  <c r="I25"/>
  <c r="H25"/>
  <c r="G92" s="1"/>
  <c r="G91" s="1"/>
  <c r="G25"/>
  <c r="C25"/>
  <c r="F92" s="1"/>
  <c r="F91" s="1"/>
  <c r="G24"/>
  <c r="C24"/>
  <c r="F24" s="1"/>
  <c r="G23"/>
  <c r="E23"/>
  <c r="D23"/>
  <c r="C23"/>
  <c r="I22"/>
  <c r="J22" s="1"/>
  <c r="J18" s="1"/>
  <c r="G22"/>
  <c r="M22" s="1"/>
  <c r="C22"/>
  <c r="F22" s="1"/>
  <c r="K22" s="1"/>
  <c r="I21"/>
  <c r="H21"/>
  <c r="G21"/>
  <c r="M21" s="1"/>
  <c r="F21"/>
  <c r="K21" s="1"/>
  <c r="C21"/>
  <c r="I20"/>
  <c r="H20"/>
  <c r="G20"/>
  <c r="C20"/>
  <c r="F20" s="1"/>
  <c r="K20" s="1"/>
  <c r="J19"/>
  <c r="I19"/>
  <c r="H19"/>
  <c r="G19"/>
  <c r="M19" s="1"/>
  <c r="C19"/>
  <c r="F19" s="1"/>
  <c r="I18"/>
  <c r="G18"/>
  <c r="E18"/>
  <c r="D18"/>
  <c r="C18"/>
  <c r="C17"/>
  <c r="F17" s="1"/>
  <c r="J16"/>
  <c r="I16"/>
  <c r="G16"/>
  <c r="M16" s="1"/>
  <c r="C16"/>
  <c r="F16" s="1"/>
  <c r="K16" s="1"/>
  <c r="J15"/>
  <c r="I15"/>
  <c r="G15"/>
  <c r="H15" s="1"/>
  <c r="C15"/>
  <c r="F15" s="1"/>
  <c r="K15" s="1"/>
  <c r="J14"/>
  <c r="I14"/>
  <c r="H14"/>
  <c r="G14"/>
  <c r="C14"/>
  <c r="F14" s="1"/>
  <c r="K14" s="1"/>
  <c r="H13"/>
  <c r="G13"/>
  <c r="L13" s="1"/>
  <c r="C13"/>
  <c r="F13" s="1"/>
  <c r="K13" s="1"/>
  <c r="H12"/>
  <c r="G12"/>
  <c r="C12"/>
  <c r="F12" s="1"/>
  <c r="K12" s="1"/>
  <c r="F11"/>
  <c r="K11" s="1"/>
  <c r="J10"/>
  <c r="I10"/>
  <c r="H10"/>
  <c r="G10"/>
  <c r="C10"/>
  <c r="F10" s="1"/>
  <c r="K10" s="1"/>
  <c r="J9"/>
  <c r="I9"/>
  <c r="H9"/>
  <c r="G9"/>
  <c r="L9" s="1"/>
  <c r="C9"/>
  <c r="F9" s="1"/>
  <c r="K9" s="1"/>
  <c r="J8"/>
  <c r="G8"/>
  <c r="C8"/>
  <c r="F8" s="1"/>
  <c r="G7"/>
  <c r="E7"/>
  <c r="D7"/>
  <c r="C7"/>
  <c r="F90" s="1"/>
  <c r="G6"/>
  <c r="E6"/>
  <c r="D6"/>
  <c r="C6"/>
  <c r="G5"/>
  <c r="E5"/>
  <c r="D5"/>
  <c r="C5"/>
  <c r="G4"/>
  <c r="G83" s="1"/>
  <c r="E4"/>
  <c r="E83" s="1"/>
  <c r="D4"/>
  <c r="D83" s="1"/>
  <c r="C4"/>
  <c r="C83" s="1"/>
  <c r="K62" l="1"/>
  <c r="G86"/>
  <c r="M17"/>
  <c r="K17"/>
  <c r="K19"/>
  <c r="K18" s="1"/>
  <c r="F18"/>
  <c r="K34"/>
  <c r="F33"/>
  <c r="K46"/>
  <c r="K45" s="1"/>
  <c r="K44" s="1"/>
  <c r="F45"/>
  <c r="F44" s="1"/>
  <c r="K59"/>
  <c r="K72"/>
  <c r="F71"/>
  <c r="K76"/>
  <c r="K75" s="1"/>
  <c r="F75"/>
  <c r="M8"/>
  <c r="M10"/>
  <c r="M12"/>
  <c r="M14"/>
  <c r="L18"/>
  <c r="M20"/>
  <c r="J7"/>
  <c r="L24"/>
  <c r="L33"/>
  <c r="M38"/>
  <c r="L40"/>
  <c r="M41"/>
  <c r="M43"/>
  <c r="M45"/>
  <c r="M47"/>
  <c r="M53"/>
  <c r="L57"/>
  <c r="M60"/>
  <c r="M63"/>
  <c r="L64"/>
  <c r="M66"/>
  <c r="M67"/>
  <c r="L68"/>
  <c r="M75"/>
  <c r="F95"/>
  <c r="K8"/>
  <c r="K24"/>
  <c r="J30"/>
  <c r="J29" s="1"/>
  <c r="J28" s="1"/>
  <c r="L32"/>
  <c r="J31"/>
  <c r="K38"/>
  <c r="K37" s="1"/>
  <c r="F37"/>
  <c r="K40"/>
  <c r="K39" s="1"/>
  <c r="F39"/>
  <c r="F30" s="1"/>
  <c r="K53"/>
  <c r="F52"/>
  <c r="K57"/>
  <c r="K56" s="1"/>
  <c r="F56"/>
  <c r="J56"/>
  <c r="J52"/>
  <c r="J51" s="1"/>
  <c r="K66"/>
  <c r="K65" s="1"/>
  <c r="F65"/>
  <c r="F58" s="1"/>
  <c r="M37"/>
  <c r="M39"/>
  <c r="L44"/>
  <c r="M52"/>
  <c r="M54"/>
  <c r="M56"/>
  <c r="M65"/>
  <c r="M71"/>
  <c r="D85"/>
  <c r="H8"/>
  <c r="L8"/>
  <c r="M9"/>
  <c r="L10"/>
  <c r="M11"/>
  <c r="L12"/>
  <c r="M13"/>
  <c r="L14"/>
  <c r="H16"/>
  <c r="L16"/>
  <c r="M18"/>
  <c r="L19"/>
  <c r="L20"/>
  <c r="H22"/>
  <c r="H18" s="1"/>
  <c r="M24"/>
  <c r="F25"/>
  <c r="K25" s="1"/>
  <c r="M26"/>
  <c r="F27"/>
  <c r="K27" s="1"/>
  <c r="H93" s="1"/>
  <c r="L27"/>
  <c r="H31"/>
  <c r="L31"/>
  <c r="I32"/>
  <c r="M33"/>
  <c r="H34"/>
  <c r="L34"/>
  <c r="M35"/>
  <c r="K36"/>
  <c r="K35" s="1"/>
  <c r="M36"/>
  <c r="H38"/>
  <c r="L39"/>
  <c r="M40"/>
  <c r="H41"/>
  <c r="L41"/>
  <c r="I42"/>
  <c r="M42"/>
  <c r="H43"/>
  <c r="I43" s="1"/>
  <c r="L43"/>
  <c r="M44"/>
  <c r="L45"/>
  <c r="M46"/>
  <c r="H47"/>
  <c r="I47" s="1"/>
  <c r="L47"/>
  <c r="M48"/>
  <c r="M49"/>
  <c r="L50"/>
  <c r="L53"/>
  <c r="L54"/>
  <c r="M55"/>
  <c r="L56"/>
  <c r="M57"/>
  <c r="M59"/>
  <c r="L60"/>
  <c r="L61"/>
  <c r="L63"/>
  <c r="M64"/>
  <c r="L65"/>
  <c r="L66"/>
  <c r="M68"/>
  <c r="L69"/>
  <c r="K70"/>
  <c r="L71"/>
  <c r="M72"/>
  <c r="L73"/>
  <c r="M74"/>
  <c r="L77"/>
  <c r="F96"/>
  <c r="F97" s="1"/>
  <c r="H24"/>
  <c r="I41"/>
  <c r="I39" s="1"/>
  <c r="H46"/>
  <c r="H48"/>
  <c r="I48" s="1"/>
  <c r="H57"/>
  <c r="H59"/>
  <c r="K61"/>
  <c r="H64"/>
  <c r="I64" s="1"/>
  <c r="I58" s="1"/>
  <c r="I51" s="1"/>
  <c r="H72"/>
  <c r="H71" s="1"/>
  <c r="L58" l="1"/>
  <c r="M58"/>
  <c r="F29"/>
  <c r="L30"/>
  <c r="M30"/>
  <c r="I46"/>
  <c r="I45" s="1"/>
  <c r="I44" s="1"/>
  <c r="H45"/>
  <c r="H44" s="1"/>
  <c r="P73"/>
  <c r="P70"/>
  <c r="I38"/>
  <c r="I37" s="1"/>
  <c r="H37"/>
  <c r="F51"/>
  <c r="L52"/>
  <c r="K23"/>
  <c r="H96"/>
  <c r="H58"/>
  <c r="L25"/>
  <c r="K7"/>
  <c r="M25"/>
  <c r="K71"/>
  <c r="K58" s="1"/>
  <c r="H56"/>
  <c r="H52"/>
  <c r="G96"/>
  <c r="I24"/>
  <c r="H23"/>
  <c r="I34"/>
  <c r="I33" s="1"/>
  <c r="H33"/>
  <c r="I31"/>
  <c r="H91"/>
  <c r="H92"/>
  <c r="I8"/>
  <c r="K33"/>
  <c r="K30"/>
  <c r="K29" s="1"/>
  <c r="K28" s="1"/>
  <c r="H39"/>
  <c r="H30" s="1"/>
  <c r="H29" s="1"/>
  <c r="H28" s="1"/>
  <c r="H7" s="1"/>
  <c r="K52"/>
  <c r="F23"/>
  <c r="M27"/>
  <c r="G90" l="1"/>
  <c r="H6"/>
  <c r="L23"/>
  <c r="M23"/>
  <c r="H104"/>
  <c r="H102"/>
  <c r="J24"/>
  <c r="J23" s="1"/>
  <c r="J6" s="1"/>
  <c r="J5" s="1"/>
  <c r="J4" s="1"/>
  <c r="J83" s="1"/>
  <c r="J86" s="1"/>
  <c r="I23"/>
  <c r="F28"/>
  <c r="L29"/>
  <c r="M29"/>
  <c r="K51"/>
  <c r="H94" s="1"/>
  <c r="I30"/>
  <c r="I29" s="1"/>
  <c r="I28" s="1"/>
  <c r="H51"/>
  <c r="G94" s="1"/>
  <c r="H90"/>
  <c r="K6"/>
  <c r="K5" s="1"/>
  <c r="K4" s="1"/>
  <c r="K83" s="1"/>
  <c r="K86" s="1"/>
  <c r="M51"/>
  <c r="L51"/>
  <c r="I7"/>
  <c r="H97" l="1"/>
  <c r="H95"/>
  <c r="F7"/>
  <c r="L28"/>
  <c r="M28"/>
  <c r="H108"/>
  <c r="H109" s="1"/>
  <c r="H105"/>
  <c r="H107" s="1"/>
  <c r="G97"/>
  <c r="G95"/>
  <c r="I6"/>
  <c r="I5" s="1"/>
  <c r="I4" s="1"/>
  <c r="I83" s="1"/>
  <c r="I86" s="1"/>
  <c r="H5"/>
  <c r="H4" s="1"/>
  <c r="H83" s="1"/>
  <c r="H86" s="1"/>
  <c r="F6" l="1"/>
  <c r="L7"/>
  <c r="M7"/>
  <c r="F5" l="1"/>
  <c r="L6"/>
  <c r="F4" l="1"/>
  <c r="L5"/>
  <c r="F83" l="1"/>
  <c r="L4"/>
  <c r="G87" l="1"/>
  <c r="H87"/>
  <c r="J87"/>
  <c r="I87"/>
  <c r="M83"/>
  <c r="I97" s="1"/>
  <c r="L83"/>
</calcChain>
</file>

<file path=xl/sharedStrings.xml><?xml version="1.0" encoding="utf-8"?>
<sst xmlns="http://schemas.openxmlformats.org/spreadsheetml/2006/main" count="126" uniqueCount="115">
  <si>
    <t>SALDO</t>
  </si>
  <si>
    <t>PRESUPUESTO</t>
  </si>
  <si>
    <t>CREDITOS</t>
  </si>
  <si>
    <t>CONTRACREDITOS</t>
  </si>
  <si>
    <t>CERTIFICADO DE</t>
  </si>
  <si>
    <t>REGISTRO</t>
  </si>
  <si>
    <t>OBLIGACIONES</t>
  </si>
  <si>
    <t xml:space="preserve">DISPONIBLE </t>
  </si>
  <si>
    <t>CODIGO</t>
  </si>
  <si>
    <t>NOMBRE</t>
  </si>
  <si>
    <t>INICIAL</t>
  </si>
  <si>
    <t>DEFINITIVO</t>
  </si>
  <si>
    <t>DISPONIBILIDAD</t>
  </si>
  <si>
    <t>PRESUPUESTAL</t>
  </si>
  <si>
    <t>PAGOS</t>
  </si>
  <si>
    <t>GASTOS</t>
  </si>
  <si>
    <t>FUNCIONAMIENTO</t>
  </si>
  <si>
    <t>SERVICIOS PERSONALES</t>
  </si>
  <si>
    <t>SERVICIOS PERSONALES ASOCIADOS A LA NOMINA</t>
  </si>
  <si>
    <t>SUELDOS DE PERSONAL DE NOMINA</t>
  </si>
  <si>
    <t>BONIFICACION SERVICIOS PRESTADOS</t>
  </si>
  <si>
    <t>BONIFICACION ESPECIAL POR RECREACION</t>
  </si>
  <si>
    <t>HORAS EXTRAS Y DIAS FESTIVOS</t>
  </si>
  <si>
    <t>PRIMA DE NAVIDAD</t>
  </si>
  <si>
    <t>PRIMA DE SERVICIOS</t>
  </si>
  <si>
    <t>PRIMA DE VACACIONES</t>
  </si>
  <si>
    <t>SUBSIDIO DE ALIMENTACION</t>
  </si>
  <si>
    <t>AUXILIO DE TRANSPORTE</t>
  </si>
  <si>
    <t>INDEMNIZACION POR VACACIONES</t>
  </si>
  <si>
    <t>OTRAS REMUNERACIONES QUE NO SON FACTOR SALARIAL</t>
  </si>
  <si>
    <t>VACACIONES</t>
  </si>
  <si>
    <t>INTERESES A LA CESANTIA</t>
  </si>
  <si>
    <t>CESANTIAS DEFINITIVAS</t>
  </si>
  <si>
    <t>ANTICIPO DE CESANTIAS</t>
  </si>
  <si>
    <t>SERVICIOS PERSONALES INDIRECTOS</t>
  </si>
  <si>
    <t>HONORARIOS CONCEJALES</t>
  </si>
  <si>
    <t>HONORARIOS</t>
  </si>
  <si>
    <t>PERSONAL SUPERNUMERARIO</t>
  </si>
  <si>
    <t>REMUNERACION SERVICIOS TECNICOS</t>
  </si>
  <si>
    <t>CONTRIBUCIONES INHERENTES A LA NOMINA</t>
  </si>
  <si>
    <t>AL SECTOR PUBLICO</t>
  </si>
  <si>
    <t>APORTES A PREVISION SOCIAL</t>
  </si>
  <si>
    <t xml:space="preserve">CESANTIAS </t>
  </si>
  <si>
    <t>FONDO DE CESANTIAS -FONDO NACIONAL DEL AHORRO</t>
  </si>
  <si>
    <t>PENSIONES</t>
  </si>
  <si>
    <t xml:space="preserve">      2-1010301010304  </t>
  </si>
  <si>
    <t>COLPENSIONES ojo voy por aquí</t>
  </si>
  <si>
    <t>SALUD</t>
  </si>
  <si>
    <t>NUEVA EPS</t>
  </si>
  <si>
    <t>ARP</t>
  </si>
  <si>
    <t xml:space="preserve">ADMINISTRADORAS RIESGOS LABORALES </t>
  </si>
  <si>
    <t>APORTES PARAFISCALES</t>
  </si>
  <si>
    <t>SERVICIO NACIONAL DE APRENDIZAJE -SENA</t>
  </si>
  <si>
    <t>INSTITUTO COLOMBIANO DE BIENESTAR FAMILIAR</t>
  </si>
  <si>
    <t>ESAP Y OTRAS UNIVERSIDADES</t>
  </si>
  <si>
    <t>ESCUELAS INDUSTRIALES E INSTITUTOS TECNICOS</t>
  </si>
  <si>
    <t>AL SECTOR PRIVADO</t>
  </si>
  <si>
    <t>FONDO DE CESANTIAS</t>
  </si>
  <si>
    <t>FONDO DE PENSIONES</t>
  </si>
  <si>
    <t>EMPRESAS PROMOTORAS DE SALUD</t>
  </si>
  <si>
    <t>ADMINISTRADORAS RIESGOS PROFESIONALES</t>
  </si>
  <si>
    <t xml:space="preserve">APORTES PARAFISCALES CAJAS DE COMPENSACION FAMILIAR </t>
  </si>
  <si>
    <t>GASTOS GENERALES</t>
  </si>
  <si>
    <t>ADQUISICION DE BIENES</t>
  </si>
  <si>
    <t>MATERIALES Y SUMINISTROS</t>
  </si>
  <si>
    <t>COMPRA DE EQUIPO</t>
  </si>
  <si>
    <t>DOTACION SUMINISTROS AL TRABAJADOR</t>
  </si>
  <si>
    <t>OTRAS ADQUISICIONES DE BIENES</t>
  </si>
  <si>
    <t>MATERIALES Y SUMINISTROS CAJA MENOR</t>
  </si>
  <si>
    <t>ADQUISICION DE SERVICIOS</t>
  </si>
  <si>
    <t>CAPACITACION</t>
  </si>
  <si>
    <t>VIATICOS Y GASTOS DE VIAJE</t>
  </si>
  <si>
    <t>SERVICIOS PUBLICOS</t>
  </si>
  <si>
    <t>COMUNICACION Y TRASPORTE</t>
  </si>
  <si>
    <t>PUBLICIDAD</t>
  </si>
  <si>
    <t>IMPRESOS Y PUBLICACIONES</t>
  </si>
  <si>
    <t>MANTENIMIENTO</t>
  </si>
  <si>
    <t>MANTENIMIENTO BIENES MUEBLES</t>
  </si>
  <si>
    <t>CAJA MENOR MANTENIMIENTO</t>
  </si>
  <si>
    <t>MANTENIMIENTO BIENES INMUEBLES</t>
  </si>
  <si>
    <t>MANTENIMIENTO VEHICULOS</t>
  </si>
  <si>
    <t>BIENESTAR SOCIAL</t>
  </si>
  <si>
    <t>OTRAS ADQUISICIONES DE SERVICIOS</t>
  </si>
  <si>
    <t>GASTOS PROTOCOLARIOS</t>
  </si>
  <si>
    <t>AFILIACIONES Y SUSCRIPCIONES</t>
  </si>
  <si>
    <t>PROVISION CARRERA ADMINISTRATIVA</t>
  </si>
  <si>
    <t xml:space="preserve">MULTAS </t>
  </si>
  <si>
    <t>COMUNICACIÓN Y TRANSPORTE - CAJA MENOR</t>
  </si>
  <si>
    <t>TOTAL</t>
  </si>
  <si>
    <t>%</t>
  </si>
  <si>
    <t xml:space="preserve">PTO INICIAL </t>
  </si>
  <si>
    <t xml:space="preserve">PTO EJECUTADO </t>
  </si>
  <si>
    <t xml:space="preserve">SALDO DISPONIBLE </t>
  </si>
  <si>
    <t>EJECUCION</t>
  </si>
  <si>
    <t>REMUNERACION DE SERVICIOS TECNICOS</t>
  </si>
  <si>
    <t xml:space="preserve">GASTOS GENERALES </t>
  </si>
  <si>
    <t xml:space="preserve">TOTAL TRANSFERENCIA 1.5 ICLD </t>
  </si>
  <si>
    <t xml:space="preserve">HONORARIOS CONCEJALES </t>
  </si>
  <si>
    <t>TOTAL PRESUPUESTO</t>
  </si>
  <si>
    <t xml:space="preserve">Elaboro/proyecto: Valeria Garcia Arias - Directora Administrativa </t>
  </si>
  <si>
    <t xml:space="preserve">EJECUCION PRESUPUESTAL CONCEJO DISTRITAL DE SANTIAGO DE CALI </t>
  </si>
  <si>
    <t xml:space="preserve">PRESUPUESTO INICIAL </t>
  </si>
  <si>
    <t xml:space="preserve">PRESUPUESTO EJECUTADO </t>
  </si>
  <si>
    <t xml:space="preserve">TOTAL TRASFERENCIA LEY 617 GASTOS DE FUNCIONAMIENTO </t>
  </si>
  <si>
    <t>TOTAL PRESUPUESTO VIGENCIA 2020</t>
  </si>
  <si>
    <t>PORCENTAJE DE EJECUCION</t>
  </si>
  <si>
    <t xml:space="preserve">ANALISIS: </t>
  </si>
  <si>
    <t xml:space="preserve">PRESUPUESTO TOTAL </t>
  </si>
  <si>
    <t>PRESUPUESTO EJECUTADO</t>
  </si>
  <si>
    <t>PORCENTAJE EJECUCION</t>
  </si>
  <si>
    <t xml:space="preserve">Elaboro/proyecto: Dra Valeria Garcia Arias - Directora Administrativa </t>
  </si>
  <si>
    <t>EJECUTADO</t>
  </si>
  <si>
    <t>MAYO 31 DE 2021</t>
  </si>
  <si>
    <t>RESUMEN EJECUCION PRESUPUESTAL CONCEJO DE CALI A MAYO 31 DE 2021</t>
  </si>
  <si>
    <t xml:space="preserve">EL PRESUPUESTO DEL CONCEJO DISTRITAL DE CALI,  CON CORTE MAYO  DE  2021 SE HA EJECUTADO EN UN 51,66%  SE HA CUMPLIDO CON LAS OBLIGACIONES LABORARES DEL PAGO DE LA NOMINA Y SEGURIDAD SOCIAL DEL PERSONAL DE PLANTA Y EL PAGO DE LOS CONTRATOS DE UNIDADES DE APOYO Y ADMINISTRATIVOS DEL CONCEJO DISTRITAL DE SANTIAGO DE CALI SE RECOMIENDA  HACER SEGUMIENTO AL COMPORTAMIENTO DE LOS ICLD PARA LA TOMA DE DECISIONES EN MATERIA DE AUSTERIDAD DEL GASTO PARA EL SEGUNDO TRIMESTRE DE LA VIGENCIA YA QUE SE PRESENTA UN DEFICIT POR EL BAJO RECAUDO DE  LOS ICLD 1,5% PARA EL CONCEJO DE CALI </t>
  </si>
</sst>
</file>

<file path=xl/styles.xml><?xml version="1.0" encoding="utf-8"?>
<styleSheet xmlns="http://schemas.openxmlformats.org/spreadsheetml/2006/main">
  <numFmts count="9">
    <numFmt numFmtId="43" formatCode="_(* #,##0.00_);_(* \(#,##0.00\);_(* &quot;-&quot;??_);_(@_)"/>
    <numFmt numFmtId="164" formatCode="_-* #,##0.00_-;\-* #,##0.00_-;_-* &quot;-&quot;??_-;_-@_-"/>
    <numFmt numFmtId="165" formatCode="_ * #,##0.00_ ;_ * \-#,##0.00_ ;_ * &quot;-&quot;??_ ;_ @_ "/>
    <numFmt numFmtId="166" formatCode="#,##0_-;#,##0\-;&quot; &quot;"/>
    <numFmt numFmtId="167" formatCode="&quot;$&quot;#,##0"/>
    <numFmt numFmtId="168" formatCode="&quot;$&quot;#,##0.000"/>
    <numFmt numFmtId="169" formatCode="&quot;$&quot;#,##0.00"/>
    <numFmt numFmtId="170" formatCode="_(* #,##0_);_(* \(#,##0\);_(* &quot;-&quot;??_);_(@_)"/>
    <numFmt numFmtId="171" formatCode="_ * #,##0_ ;_ * \-#,##0_ ;_ * &quot;-&quot;??_ ;_ @_ "/>
  </numFmts>
  <fonts count="18">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2"/>
      <name val="Arial"/>
      <family val="2"/>
    </font>
    <font>
      <sz val="12"/>
      <name val="Arial"/>
      <family val="2"/>
    </font>
    <font>
      <b/>
      <sz val="11"/>
      <name val="Arial"/>
      <family val="2"/>
    </font>
    <font>
      <b/>
      <sz val="16"/>
      <color rgb="FF0070C0"/>
      <name val="Arial"/>
      <family val="2"/>
    </font>
    <font>
      <sz val="11"/>
      <color rgb="FF0070C0"/>
      <name val="Arial"/>
      <family val="2"/>
    </font>
    <font>
      <sz val="11"/>
      <color theme="1"/>
      <name val="Arial"/>
      <family val="2"/>
    </font>
    <font>
      <b/>
      <sz val="11"/>
      <color rgb="FF0070C0"/>
      <name val="Arial"/>
      <family val="2"/>
    </font>
    <font>
      <b/>
      <sz val="10"/>
      <color rgb="FF0070C0"/>
      <name val="Arial"/>
      <family val="2"/>
    </font>
    <font>
      <b/>
      <sz val="11"/>
      <color theme="1"/>
      <name val="Arial"/>
      <family val="2"/>
    </font>
    <font>
      <b/>
      <sz val="18"/>
      <color rgb="FF0070C0"/>
      <name val="Arial"/>
      <family val="2"/>
    </font>
    <font>
      <sz val="18"/>
      <color rgb="FF0070C0"/>
      <name val="Calibri"/>
      <family val="2"/>
      <scheme val="minor"/>
    </font>
    <font>
      <b/>
      <sz val="8"/>
      <name val="Arial"/>
      <family val="2"/>
    </font>
    <font>
      <sz val="14"/>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2" fillId="0" borderId="0"/>
    <xf numFmtId="0" fontId="2" fillId="0" borderId="0"/>
  </cellStyleXfs>
  <cellXfs count="149">
    <xf numFmtId="0" fontId="0" fillId="0" borderId="0" xfId="0"/>
    <xf numFmtId="165" fontId="2" fillId="0" borderId="9" xfId="1" applyNumberFormat="1" applyFont="1" applyBorder="1" applyAlignment="1">
      <alignment horizontal="right"/>
    </xf>
    <xf numFmtId="4" fontId="0" fillId="0" borderId="0" xfId="0" applyNumberFormat="1" applyAlignment="1">
      <alignment horizontal="right"/>
    </xf>
    <xf numFmtId="167" fontId="2" fillId="0" borderId="9" xfId="0" applyNumberFormat="1" applyFont="1" applyBorder="1" applyAlignment="1">
      <alignment horizontal="right"/>
    </xf>
    <xf numFmtId="165" fontId="3" fillId="0" borderId="16" xfId="1" applyNumberFormat="1" applyFont="1" applyFill="1" applyBorder="1"/>
    <xf numFmtId="165" fontId="2" fillId="0" borderId="16" xfId="1" applyNumberFormat="1" applyFont="1" applyFill="1" applyBorder="1"/>
    <xf numFmtId="168" fontId="2" fillId="0" borderId="9" xfId="0" applyNumberFormat="1" applyFont="1" applyBorder="1" applyAlignment="1">
      <alignment horizontal="right"/>
    </xf>
    <xf numFmtId="169" fontId="2" fillId="0" borderId="9" xfId="0" applyNumberFormat="1" applyFont="1" applyBorder="1" applyAlignment="1">
      <alignment horizontal="right"/>
    </xf>
    <xf numFmtId="49" fontId="4" fillId="2" borderId="19" xfId="2" applyNumberFormat="1" applyFont="1" applyFill="1" applyBorder="1" applyAlignment="1">
      <alignment horizontal="left"/>
    </xf>
    <xf numFmtId="165" fontId="0" fillId="0" borderId="0" xfId="1" applyNumberFormat="1" applyFont="1" applyFill="1"/>
    <xf numFmtId="165" fontId="2" fillId="0" borderId="0" xfId="1" applyNumberFormat="1" applyFont="1" applyFill="1"/>
    <xf numFmtId="0" fontId="8" fillId="0" borderId="0" xfId="0" applyFont="1"/>
    <xf numFmtId="0" fontId="9" fillId="0" borderId="0" xfId="0" applyFont="1"/>
    <xf numFmtId="0" fontId="10" fillId="0" borderId="0" xfId="0" applyFont="1"/>
    <xf numFmtId="0" fontId="8" fillId="0" borderId="18" xfId="0" applyFont="1" applyBorder="1"/>
    <xf numFmtId="0" fontId="11" fillId="0" borderId="18" xfId="0" applyFont="1" applyBorder="1" applyAlignment="1">
      <alignment horizontal="center"/>
    </xf>
    <xf numFmtId="0" fontId="11" fillId="0" borderId="0" xfId="0" applyFont="1" applyAlignment="1">
      <alignment horizontal="center"/>
    </xf>
    <xf numFmtId="0" fontId="10" fillId="0" borderId="18" xfId="0" applyFont="1" applyBorder="1"/>
    <xf numFmtId="4" fontId="5" fillId="0" borderId="18" xfId="3" applyNumberFormat="1" applyFont="1" applyBorder="1"/>
    <xf numFmtId="4" fontId="6" fillId="0" borderId="18" xfId="3" applyNumberFormat="1" applyFont="1" applyBorder="1"/>
    <xf numFmtId="0" fontId="11" fillId="0" borderId="18" xfId="0" applyFont="1" applyBorder="1"/>
    <xf numFmtId="10" fontId="12" fillId="0" borderId="34" xfId="0" applyNumberFormat="1" applyFont="1" applyBorder="1" applyAlignment="1">
      <alignment horizontal="center"/>
    </xf>
    <xf numFmtId="0" fontId="13" fillId="0" borderId="0" xfId="0" applyFont="1"/>
    <xf numFmtId="0" fontId="10" fillId="0" borderId="0" xfId="0" applyFont="1" applyAlignment="1">
      <alignment wrapText="1"/>
    </xf>
    <xf numFmtId="0" fontId="0" fillId="0" borderId="0" xfId="0" applyAlignment="1">
      <alignment wrapText="1"/>
    </xf>
    <xf numFmtId="0" fontId="13" fillId="0" borderId="0" xfId="0" applyFont="1" applyAlignment="1">
      <alignment wrapText="1"/>
    </xf>
    <xf numFmtId="0" fontId="14" fillId="0" borderId="18" xfId="0" applyFont="1" applyBorder="1" applyAlignment="1">
      <alignment horizontal="center"/>
    </xf>
    <xf numFmtId="3" fontId="14" fillId="0" borderId="18" xfId="0" applyNumberFormat="1" applyFont="1" applyBorder="1" applyAlignment="1">
      <alignment horizontal="center"/>
    </xf>
    <xf numFmtId="170" fontId="14" fillId="0" borderId="18" xfId="1" applyNumberFormat="1" applyFont="1" applyBorder="1" applyAlignment="1">
      <alignment horizontal="center"/>
    </xf>
    <xf numFmtId="10" fontId="15" fillId="0" borderId="16" xfId="0" applyNumberFormat="1" applyFont="1" applyBorder="1" applyAlignment="1">
      <alignment horizontal="center"/>
    </xf>
    <xf numFmtId="0" fontId="2" fillId="0" borderId="1" xfId="0" applyFont="1" applyFill="1" applyBorder="1"/>
    <xf numFmtId="0" fontId="2" fillId="0" borderId="2" xfId="0" applyFont="1" applyFill="1" applyBorder="1"/>
    <xf numFmtId="0" fontId="3" fillId="0" borderId="3" xfId="0" applyFont="1" applyFill="1" applyBorder="1" applyAlignment="1">
      <alignment horizontal="center"/>
    </xf>
    <xf numFmtId="0" fontId="3" fillId="0" borderId="35" xfId="0" applyFont="1" applyFill="1" applyBorder="1" applyAlignment="1">
      <alignment horizontal="center"/>
    </xf>
    <xf numFmtId="0" fontId="2" fillId="0" borderId="18" xfId="0" applyFont="1" applyFill="1" applyBorder="1"/>
    <xf numFmtId="0" fontId="2" fillId="0" borderId="0" xfId="0" applyFont="1" applyFill="1"/>
    <xf numFmtId="0" fontId="2" fillId="0" borderId="4" xfId="0" applyFont="1" applyFill="1" applyBorder="1"/>
    <xf numFmtId="0" fontId="2" fillId="0" borderId="5" xfId="0" applyFont="1" applyFill="1" applyBorder="1"/>
    <xf numFmtId="0" fontId="3" fillId="0" borderId="4" xfId="0" applyFont="1" applyFill="1" applyBorder="1" applyAlignment="1">
      <alignment horizontal="center"/>
    </xf>
    <xf numFmtId="0" fontId="3" fillId="0" borderId="4" xfId="0" applyFont="1" applyFill="1" applyBorder="1" applyAlignment="1">
      <alignment horizontal="left"/>
    </xf>
    <xf numFmtId="0" fontId="3" fillId="0" borderId="5" xfId="0" applyFont="1" applyFill="1" applyBorder="1" applyAlignment="1">
      <alignment horizontal="left"/>
    </xf>
    <xf numFmtId="0" fontId="3" fillId="0" borderId="6" xfId="0" applyFont="1" applyFill="1" applyBorder="1" applyAlignment="1">
      <alignment horizontal="center"/>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0" borderId="7" xfId="0" applyFont="1" applyFill="1" applyBorder="1"/>
    <xf numFmtId="0" fontId="3" fillId="0" borderId="8" xfId="0" applyFont="1" applyFill="1" applyBorder="1"/>
    <xf numFmtId="0" fontId="3" fillId="0" borderId="7" xfId="0" applyFont="1" applyFill="1" applyBorder="1" applyAlignment="1">
      <alignment horizontal="center"/>
    </xf>
    <xf numFmtId="0" fontId="3" fillId="0" borderId="7" xfId="0" applyFont="1" applyFill="1" applyBorder="1" applyAlignment="1">
      <alignment horizontal="left"/>
    </xf>
    <xf numFmtId="3" fontId="3" fillId="0" borderId="8" xfId="0" applyNumberFormat="1" applyFont="1" applyFill="1" applyBorder="1" applyAlignment="1">
      <alignment horizontal="left"/>
    </xf>
    <xf numFmtId="0" fontId="3" fillId="0" borderId="9" xfId="0" applyFont="1" applyFill="1" applyBorder="1" applyAlignment="1">
      <alignment horizontal="center"/>
    </xf>
    <xf numFmtId="0" fontId="16" fillId="0" borderId="36" xfId="0" applyFont="1" applyFill="1" applyBorder="1" applyAlignment="1">
      <alignment horizontal="center"/>
    </xf>
    <xf numFmtId="0" fontId="3" fillId="0" borderId="10" xfId="0" applyFont="1" applyFill="1" applyBorder="1"/>
    <xf numFmtId="0" fontId="3" fillId="0" borderId="11" xfId="0" applyFont="1" applyFill="1" applyBorder="1"/>
    <xf numFmtId="3" fontId="3" fillId="0" borderId="12" xfId="0" applyNumberFormat="1" applyFont="1" applyFill="1" applyBorder="1"/>
    <xf numFmtId="4" fontId="3" fillId="0" borderId="12" xfId="0" applyNumberFormat="1" applyFont="1" applyFill="1" applyBorder="1"/>
    <xf numFmtId="3" fontId="3" fillId="0" borderId="13" xfId="0" applyNumberFormat="1" applyFont="1" applyFill="1" applyBorder="1"/>
    <xf numFmtId="10" fontId="3" fillId="0" borderId="32" xfId="0" applyNumberFormat="1" applyFont="1" applyFill="1" applyBorder="1"/>
    <xf numFmtId="10" fontId="2" fillId="0" borderId="18" xfId="0" applyNumberFormat="1" applyFont="1" applyFill="1" applyBorder="1"/>
    <xf numFmtId="0" fontId="3" fillId="0" borderId="14" xfId="0" applyFont="1" applyFill="1" applyBorder="1"/>
    <xf numFmtId="0" fontId="3" fillId="0" borderId="15" xfId="0" applyFont="1" applyFill="1" applyBorder="1"/>
    <xf numFmtId="3" fontId="3" fillId="0" borderId="16" xfId="0" applyNumberFormat="1" applyFont="1" applyFill="1" applyBorder="1"/>
    <xf numFmtId="4" fontId="3" fillId="0" borderId="16" xfId="0" applyNumberFormat="1" applyFont="1" applyFill="1" applyBorder="1"/>
    <xf numFmtId="3" fontId="3" fillId="0" borderId="17" xfId="0" applyNumberFormat="1" applyFont="1" applyFill="1" applyBorder="1"/>
    <xf numFmtId="4" fontId="2" fillId="0" borderId="0" xfId="0" applyNumberFormat="1" applyFont="1" applyFill="1"/>
    <xf numFmtId="3" fontId="2" fillId="0" borderId="0" xfId="0" applyNumberFormat="1" applyFont="1" applyFill="1"/>
    <xf numFmtId="0" fontId="2" fillId="0" borderId="14" xfId="0" applyFont="1" applyFill="1" applyBorder="1"/>
    <xf numFmtId="0" fontId="2" fillId="0" borderId="15" xfId="0" applyFont="1" applyFill="1" applyBorder="1"/>
    <xf numFmtId="3" fontId="2" fillId="0" borderId="16" xfId="0" applyNumberFormat="1" applyFont="1" applyFill="1" applyBorder="1"/>
    <xf numFmtId="4" fontId="2" fillId="0" borderId="16" xfId="0" applyNumberFormat="1" applyFont="1" applyFill="1" applyBorder="1"/>
    <xf numFmtId="3" fontId="2" fillId="0" borderId="18" xfId="0" applyNumberFormat="1" applyFont="1" applyFill="1" applyBorder="1"/>
    <xf numFmtId="4" fontId="2" fillId="0" borderId="18" xfId="0" applyNumberFormat="1" applyFont="1" applyFill="1" applyBorder="1"/>
    <xf numFmtId="3" fontId="2" fillId="0" borderId="17" xfId="0" applyNumberFormat="1" applyFont="1" applyFill="1" applyBorder="1"/>
    <xf numFmtId="10" fontId="2" fillId="0" borderId="32" xfId="0" applyNumberFormat="1" applyFont="1" applyFill="1" applyBorder="1"/>
    <xf numFmtId="3" fontId="0" fillId="0" borderId="19" xfId="0" applyNumberFormat="1" applyFill="1" applyBorder="1"/>
    <xf numFmtId="166" fontId="0" fillId="0" borderId="19" xfId="0" applyNumberFormat="1" applyFill="1" applyBorder="1"/>
    <xf numFmtId="3" fontId="0" fillId="0" borderId="18" xfId="0" applyNumberFormat="1" applyFill="1" applyBorder="1"/>
    <xf numFmtId="0" fontId="0" fillId="0" borderId="15" xfId="0" applyFill="1" applyBorder="1"/>
    <xf numFmtId="1" fontId="2" fillId="0" borderId="0" xfId="0" applyNumberFormat="1" applyFont="1" applyFill="1"/>
    <xf numFmtId="4" fontId="2" fillId="0" borderId="0" xfId="0" applyNumberFormat="1" applyFont="1" applyFill="1" applyBorder="1"/>
    <xf numFmtId="4" fontId="0" fillId="0" borderId="16" xfId="0" applyNumberFormat="1" applyFill="1" applyBorder="1"/>
    <xf numFmtId="1" fontId="2" fillId="0" borderId="14" xfId="0" applyNumberFormat="1" applyFont="1" applyFill="1" applyBorder="1"/>
    <xf numFmtId="1" fontId="3" fillId="0" borderId="14" xfId="0" applyNumberFormat="1" applyFont="1" applyFill="1" applyBorder="1"/>
    <xf numFmtId="4" fontId="0" fillId="0" borderId="18" xfId="0" applyNumberFormat="1" applyFill="1" applyBorder="1"/>
    <xf numFmtId="43" fontId="2" fillId="0" borderId="0" xfId="0" applyNumberFormat="1" applyFont="1" applyFill="1"/>
    <xf numFmtId="43" fontId="2" fillId="0" borderId="0" xfId="1" applyNumberFormat="1" applyFont="1" applyFill="1"/>
    <xf numFmtId="164" fontId="2" fillId="0" borderId="0" xfId="0" applyNumberFormat="1" applyFont="1" applyFill="1"/>
    <xf numFmtId="4" fontId="3" fillId="0" borderId="17" xfId="0" applyNumberFormat="1" applyFont="1" applyFill="1" applyBorder="1"/>
    <xf numFmtId="4" fontId="2" fillId="0" borderId="17" xfId="0" applyNumberFormat="1" applyFont="1" applyFill="1" applyBorder="1"/>
    <xf numFmtId="0" fontId="2" fillId="0" borderId="20" xfId="0" applyFont="1" applyFill="1" applyBorder="1"/>
    <xf numFmtId="0" fontId="2" fillId="0" borderId="21" xfId="0" applyFont="1" applyFill="1" applyBorder="1"/>
    <xf numFmtId="4" fontId="2" fillId="0" borderId="22" xfId="0" applyNumberFormat="1" applyFont="1" applyFill="1" applyBorder="1"/>
    <xf numFmtId="3" fontId="2" fillId="0" borderId="23" xfId="0" applyNumberFormat="1" applyFont="1" applyFill="1" applyBorder="1"/>
    <xf numFmtId="4" fontId="2" fillId="0" borderId="23" xfId="0" applyNumberFormat="1" applyFont="1" applyFill="1" applyBorder="1"/>
    <xf numFmtId="10" fontId="2" fillId="0" borderId="0" xfId="0" applyNumberFormat="1" applyFont="1" applyFill="1" applyBorder="1"/>
    <xf numFmtId="0" fontId="3" fillId="0" borderId="24" xfId="0" applyFont="1" applyFill="1" applyBorder="1"/>
    <xf numFmtId="0" fontId="3" fillId="0" borderId="25" xfId="0" applyFont="1" applyFill="1" applyBorder="1"/>
    <xf numFmtId="3" fontId="3" fillId="0" borderId="26" xfId="0" applyNumberFormat="1" applyFont="1" applyFill="1" applyBorder="1"/>
    <xf numFmtId="4" fontId="3" fillId="0" borderId="26" xfId="0" applyNumberFormat="1" applyFont="1" applyFill="1" applyBorder="1"/>
    <xf numFmtId="3" fontId="3" fillId="0" borderId="27" xfId="0" applyNumberFormat="1" applyFont="1" applyFill="1" applyBorder="1"/>
    <xf numFmtId="10" fontId="3" fillId="0" borderId="37" xfId="0" applyNumberFormat="1" applyFont="1" applyFill="1" applyBorder="1"/>
    <xf numFmtId="10" fontId="3" fillId="0" borderId="18" xfId="0" applyNumberFormat="1" applyFont="1" applyFill="1" applyBorder="1"/>
    <xf numFmtId="0" fontId="3" fillId="0" borderId="0" xfId="0" applyFont="1" applyFill="1" applyBorder="1"/>
    <xf numFmtId="4" fontId="3" fillId="0" borderId="0" xfId="0" applyNumberFormat="1" applyFont="1" applyFill="1" applyBorder="1"/>
    <xf numFmtId="10" fontId="3" fillId="0" borderId="0" xfId="0" applyNumberFormat="1" applyFont="1" applyFill="1" applyBorder="1"/>
    <xf numFmtId="10" fontId="2" fillId="0" borderId="0" xfId="0" applyNumberFormat="1" applyFont="1" applyFill="1"/>
    <xf numFmtId="0" fontId="2" fillId="0" borderId="0" xfId="0" applyFont="1" applyFill="1" applyBorder="1"/>
    <xf numFmtId="3" fontId="5" fillId="0" borderId="0" xfId="0" applyNumberFormat="1" applyFont="1" applyFill="1"/>
    <xf numFmtId="0" fontId="5" fillId="0" borderId="0" xfId="0" applyFont="1" applyFill="1"/>
    <xf numFmtId="0" fontId="6" fillId="0" borderId="22" xfId="0" applyFont="1" applyFill="1" applyBorder="1"/>
    <xf numFmtId="0" fontId="6" fillId="0" borderId="28" xfId="0" applyFont="1" applyFill="1" applyBorder="1"/>
    <xf numFmtId="0" fontId="6" fillId="0" borderId="29" xfId="0" applyFont="1" applyFill="1" applyBorder="1"/>
    <xf numFmtId="0" fontId="6" fillId="0" borderId="23" xfId="0" applyFont="1" applyFill="1" applyBorder="1"/>
    <xf numFmtId="4" fontId="5" fillId="0" borderId="23" xfId="0" applyNumberFormat="1" applyFont="1" applyFill="1" applyBorder="1"/>
    <xf numFmtId="4" fontId="6" fillId="0" borderId="29" xfId="0" applyNumberFormat="1" applyFont="1" applyFill="1" applyBorder="1"/>
    <xf numFmtId="0" fontId="6" fillId="0" borderId="30" xfId="0" applyFont="1" applyFill="1" applyBorder="1"/>
    <xf numFmtId="0" fontId="6" fillId="0" borderId="0" xfId="0" applyFont="1" applyFill="1" applyBorder="1"/>
    <xf numFmtId="0" fontId="6" fillId="0" borderId="31" xfId="0" applyFont="1" applyFill="1" applyBorder="1"/>
    <xf numFmtId="0" fontId="5" fillId="0" borderId="18" xfId="0" applyFont="1" applyFill="1" applyBorder="1" applyAlignment="1">
      <alignment horizontal="center"/>
    </xf>
    <xf numFmtId="4" fontId="5" fillId="0" borderId="18" xfId="0" applyNumberFormat="1" applyFont="1" applyFill="1" applyBorder="1"/>
    <xf numFmtId="4" fontId="3" fillId="0" borderId="23" xfId="0" applyNumberFormat="1" applyFont="1" applyFill="1" applyBorder="1" applyAlignment="1">
      <alignment horizontal="center"/>
    </xf>
    <xf numFmtId="0" fontId="7" fillId="0" borderId="30" xfId="0" applyFont="1" applyFill="1" applyBorder="1"/>
    <xf numFmtId="0" fontId="7" fillId="0" borderId="0" xfId="0" applyFont="1" applyFill="1" applyBorder="1"/>
    <xf numFmtId="0" fontId="7" fillId="0" borderId="31" xfId="0" applyFont="1" applyFill="1" applyBorder="1"/>
    <xf numFmtId="3" fontId="5" fillId="0" borderId="19" xfId="0" applyNumberFormat="1" applyFont="1" applyFill="1" applyBorder="1"/>
    <xf numFmtId="4" fontId="5" fillId="0" borderId="19" xfId="0" applyNumberFormat="1" applyFont="1" applyFill="1" applyBorder="1"/>
    <xf numFmtId="4" fontId="2" fillId="0" borderId="31" xfId="0" applyNumberFormat="1" applyFont="1" applyFill="1" applyBorder="1"/>
    <xf numFmtId="3" fontId="6" fillId="0" borderId="19" xfId="0" applyNumberFormat="1" applyFont="1" applyFill="1" applyBorder="1"/>
    <xf numFmtId="4" fontId="6" fillId="0" borderId="19" xfId="0" applyNumberFormat="1" applyFont="1" applyFill="1" applyBorder="1"/>
    <xf numFmtId="0" fontId="5" fillId="0" borderId="30" xfId="0" applyFont="1" applyFill="1" applyBorder="1"/>
    <xf numFmtId="0" fontId="5" fillId="0" borderId="0" xfId="0" applyFont="1" applyFill="1" applyBorder="1"/>
    <xf numFmtId="4" fontId="3" fillId="0" borderId="31" xfId="0" applyNumberFormat="1" applyFont="1" applyFill="1" applyBorder="1"/>
    <xf numFmtId="0" fontId="5" fillId="0" borderId="31" xfId="0" applyFont="1" applyFill="1" applyBorder="1"/>
    <xf numFmtId="0" fontId="5" fillId="0" borderId="12" xfId="0" applyFont="1" applyFill="1" applyBorder="1"/>
    <xf numFmtId="0" fontId="5" fillId="0" borderId="32" xfId="0" applyFont="1" applyFill="1" applyBorder="1"/>
    <xf numFmtId="0" fontId="5" fillId="0" borderId="33" xfId="0" applyFont="1" applyFill="1" applyBorder="1"/>
    <xf numFmtId="3" fontId="5" fillId="0" borderId="34" xfId="0" applyNumberFormat="1" applyFont="1" applyFill="1" applyBorder="1"/>
    <xf numFmtId="4" fontId="5" fillId="0" borderId="34" xfId="0" applyNumberFormat="1" applyFont="1" applyFill="1" applyBorder="1"/>
    <xf numFmtId="3" fontId="5" fillId="0" borderId="33" xfId="0" applyNumberFormat="1" applyFont="1" applyFill="1" applyBorder="1"/>
    <xf numFmtId="10" fontId="3" fillId="0" borderId="34" xfId="0" applyNumberFormat="1" applyFont="1" applyFill="1" applyBorder="1" applyAlignment="1">
      <alignment horizontal="center"/>
    </xf>
    <xf numFmtId="4" fontId="6" fillId="0" borderId="30" xfId="0" applyNumberFormat="1" applyFont="1" applyFill="1" applyBorder="1"/>
    <xf numFmtId="4" fontId="6" fillId="0" borderId="0" xfId="0" applyNumberFormat="1" applyFont="1" applyFill="1" applyBorder="1"/>
    <xf numFmtId="0" fontId="6" fillId="0" borderId="0" xfId="0" applyFont="1" applyFill="1"/>
    <xf numFmtId="0" fontId="0" fillId="0" borderId="0" xfId="0" applyFont="1" applyFill="1"/>
    <xf numFmtId="0" fontId="3" fillId="0" borderId="0" xfId="0" applyFont="1" applyFill="1"/>
    <xf numFmtId="165" fontId="2" fillId="0" borderId="0" xfId="0" applyNumberFormat="1" applyFont="1" applyFill="1"/>
    <xf numFmtId="0" fontId="0" fillId="0" borderId="0" xfId="0" applyFill="1"/>
    <xf numFmtId="171" fontId="2" fillId="0" borderId="0" xfId="1" applyNumberFormat="1" applyFont="1" applyFill="1"/>
    <xf numFmtId="171" fontId="2" fillId="0" borderId="0" xfId="0" applyNumberFormat="1" applyFont="1" applyFill="1"/>
    <xf numFmtId="0" fontId="17" fillId="0" borderId="0" xfId="0" applyFont="1" applyFill="1"/>
  </cellXfs>
  <cellStyles count="4">
    <cellStyle name="Millares" xfId="1" builtinId="3"/>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layout/>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tx>
            <c:strRef>
              <c:f>'[6]ABRIL 2019'!$B$1:$B$2</c:f>
              <c:strCache>
                <c:ptCount val="1"/>
                <c:pt idx="0">
                  <c:v>EJECUCION PRESUPUESTAL CONCEJO DISTRITAL DE CALI  PRESUPUESTO INICIAL </c:v>
                </c:pt>
              </c:strCache>
            </c:strRef>
          </c:tx>
          <c:dPt>
            <c:idx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7C6-4CAD-8804-C99C7F177B90}"/>
              </c:ext>
            </c:extLst>
          </c:dPt>
          <c:dPt>
            <c:idx val="1"/>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57C6-4CAD-8804-C99C7F177B90}"/>
              </c:ext>
            </c:extLst>
          </c:dPt>
          <c:dPt>
            <c:idx val="2"/>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57C6-4CAD-8804-C99C7F177B90}"/>
              </c:ext>
            </c:extLst>
          </c:dPt>
          <c:dLbls>
            <c:dLbl>
              <c:idx val="0"/>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7C6-4CAD-8804-C99C7F177B90}"/>
                </c:ext>
              </c:extLst>
            </c:dLbl>
            <c:dLbl>
              <c:idx val="1"/>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7C6-4CAD-8804-C99C7F177B90}"/>
                </c:ext>
              </c:extLst>
            </c:dLbl>
            <c:dLbl>
              <c:idx val="2"/>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7C6-4CAD-8804-C99C7F177B90}"/>
                </c:ext>
              </c:extLst>
            </c:dLbl>
            <c:delete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extLst xmlns:c16r2="http://schemas.microsoft.com/office/drawing/2015/06/chart">
              <c:ext xmlns:c15="http://schemas.microsoft.com/office/drawing/2012/chart" uri="{CE6537A1-D6FC-4f65-9D91-7224C49458BB}"/>
            </c:extLst>
          </c:dLbls>
          <c:cat>
            <c:strRef>
              <c:f>'[6]ABRIL 2019'!$A$3:$A$5</c:f>
              <c:strCache>
                <c:ptCount val="3"/>
                <c:pt idx="0">
                  <c:v>TOTAL TRASFERENCIA LEY 617 GASTOS DE FUNCIONAMIENTO </c:v>
                </c:pt>
                <c:pt idx="1">
                  <c:v>HONORARIOS CONCEJALES </c:v>
                </c:pt>
                <c:pt idx="2">
                  <c:v>TOTAL PRESUPUESTO VIGENCIA 2020 </c:v>
                </c:pt>
              </c:strCache>
            </c:strRef>
          </c:cat>
          <c:val>
            <c:numRef>
              <c:f>'[6]ABRIL 2019'!$B$3:$B$5</c:f>
              <c:numCache>
                <c:formatCode>#,##0</c:formatCode>
                <c:ptCount val="3"/>
                <c:pt idx="0">
                  <c:v>17622102300</c:v>
                </c:pt>
                <c:pt idx="1">
                  <c:v>2133393150</c:v>
                </c:pt>
                <c:pt idx="2">
                  <c:v>19755495450</c:v>
                </c:pt>
              </c:numCache>
            </c:numRef>
          </c:val>
          <c:extLst xmlns:c16r2="http://schemas.microsoft.com/office/drawing/2015/06/chart">
            <c:ext xmlns:c16="http://schemas.microsoft.com/office/drawing/2014/chart" uri="{C3380CC4-5D6E-409C-BE32-E72D297353CC}">
              <c16:uniqueId val="{00000006-57C6-4CAD-8804-C99C7F177B90}"/>
            </c:ext>
          </c:extLst>
        </c:ser>
        <c:ser>
          <c:idx val="1"/>
          <c:order val="1"/>
          <c:dPt>
            <c:idx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8-57C6-4CAD-8804-C99C7F177B90}"/>
              </c:ext>
            </c:extLst>
          </c:dPt>
          <c:dPt>
            <c:idx val="1"/>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A-57C6-4CAD-8804-C99C7F177B90}"/>
              </c:ext>
            </c:extLst>
          </c:dPt>
          <c:dPt>
            <c:idx val="2"/>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57C6-4CAD-8804-C99C7F177B90}"/>
              </c:ext>
            </c:extLst>
          </c:dPt>
          <c:val>
            <c:numRef>
              <c:f>'[6]ABRIL 2019'!$B$3:$B$5</c:f>
              <c:numCache>
                <c:formatCode>#,##0</c:formatCode>
                <c:ptCount val="3"/>
                <c:pt idx="0">
                  <c:v>17622102300</c:v>
                </c:pt>
                <c:pt idx="1">
                  <c:v>2133393150</c:v>
                </c:pt>
                <c:pt idx="2">
                  <c:v>19755495450</c:v>
                </c:pt>
              </c:numCache>
            </c:numRef>
          </c:val>
          <c:extLst xmlns:c16r2="http://schemas.microsoft.com/office/drawing/2015/06/chart">
            <c:ext xmlns:c16="http://schemas.microsoft.com/office/drawing/2014/chart" uri="{C3380CC4-5D6E-409C-BE32-E72D297353CC}">
              <c16:uniqueId val="{0000000D-57C6-4CAD-8804-C99C7F177B90}"/>
            </c:ext>
          </c:extLst>
        </c:ser>
      </c:pie3DChart>
      <c:spPr>
        <a:noFill/>
        <a:ln>
          <a:noFill/>
        </a:ln>
        <a:effectLst/>
      </c:spPr>
    </c:plotArea>
    <c:legend>
      <c:legendPos val="b"/>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a:t>PORCENTAJE</a:t>
            </a:r>
            <a:r>
              <a:rPr lang="es-CO" baseline="0"/>
              <a:t> DE EJECUCION PRESUPUESTO</a:t>
            </a:r>
          </a:p>
          <a:p>
            <a:pPr>
              <a:defRPr sz="1400" b="1" i="0" u="none" strike="noStrike" kern="1200" spc="0" baseline="0">
                <a:solidFill>
                  <a:schemeClr val="tx1">
                    <a:lumMod val="65000"/>
                    <a:lumOff val="35000"/>
                  </a:schemeClr>
                </a:solidFill>
                <a:latin typeface="+mn-lt"/>
                <a:ea typeface="+mn-ea"/>
                <a:cs typeface="+mn-cs"/>
              </a:defRPr>
            </a:pPr>
            <a:r>
              <a:rPr lang="es-CO" baseline="0"/>
              <a:t>CONCEJO DISTRITAL DE SANTIAGO DE CALI A MAYO 31 DE 2021 </a:t>
            </a:r>
            <a:endParaRPr lang="es-CO"/>
          </a:p>
        </c:rich>
      </c:tx>
      <c:layout/>
      <c:spPr>
        <a:noFill/>
        <a:ln>
          <a:noFill/>
        </a:ln>
        <a:effectLst/>
      </c:sp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dPt>
            <c:idx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4D13-4E90-BBFA-D46106D7ED68}"/>
              </c:ext>
            </c:extLst>
          </c:dPt>
          <c:dPt>
            <c:idx val="1"/>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4D13-4E90-BBFA-D46106D7ED68}"/>
              </c:ext>
            </c:extLst>
          </c:dPt>
          <c:dPt>
            <c:idx val="2"/>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4D13-4E90-BBFA-D46106D7ED6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Val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'[6]ABRIL 2019'!$A$25:$A$27</c:f>
              <c:strCache>
                <c:ptCount val="2"/>
                <c:pt idx="0">
                  <c:v>PRESUPUESTO TOTAL</c:v>
                </c:pt>
                <c:pt idx="1">
                  <c:v>PRESUPUESTO EJECUTADO</c:v>
                </c:pt>
              </c:strCache>
            </c:strRef>
          </c:cat>
          <c:val>
            <c:numRef>
              <c:f>'[6]ABRIL 2019'!$B$25:$B$27</c:f>
              <c:numCache>
                <c:formatCode>_(* #,##0_);_(* \(#,##0\);_(* "-"??_);_(@_)</c:formatCode>
                <c:ptCount val="3"/>
                <c:pt idx="0">
                  <c:v>19755495450</c:v>
                </c:pt>
                <c:pt idx="1">
                  <c:v>9747538720</c:v>
                </c:pt>
                <c:pt idx="2" formatCode="0%">
                  <c:v>0.51655910239396197</c:v>
                </c:pt>
              </c:numCache>
            </c:numRef>
          </c:val>
          <c:extLst xmlns:c16r2="http://schemas.microsoft.com/office/drawing/2015/06/chart">
            <c:ext xmlns:c16="http://schemas.microsoft.com/office/drawing/2014/chart" uri="{C3380CC4-5D6E-409C-BE32-E72D297353CC}">
              <c16:uniqueId val="{00000006-4D13-4E90-BBFA-D46106D7ED68}"/>
            </c:ext>
          </c:extLst>
        </c:ser>
      </c:pie3DChart>
      <c:spPr>
        <a:noFill/>
        <a:ln>
          <a:noFill/>
        </a:ln>
        <a:effectLst/>
      </c:spPr>
    </c:plotArea>
    <c:legend>
      <c:legendPos val="b"/>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RESUMEN EJECUCION PRESUPUESTAL A</a:t>
            </a:r>
          </a:p>
          <a:p>
            <a:pPr>
              <a:defRPr sz="1400" b="0" i="0" u="none" strike="noStrike" kern="1200" spc="0" baseline="0">
                <a:solidFill>
                  <a:schemeClr val="tx1">
                    <a:lumMod val="65000"/>
                    <a:lumOff val="35000"/>
                  </a:schemeClr>
                </a:solidFill>
                <a:latin typeface="+mn-lt"/>
                <a:ea typeface="+mn-ea"/>
                <a:cs typeface="+mn-cs"/>
              </a:defRPr>
            </a:pPr>
            <a:r>
              <a:rPr lang="es-CO" baseline="0"/>
              <a:t>MAYO 31 DE 2021 CONCEJO DISTRITAL DE SANTIAGO DE CALI  </a:t>
            </a:r>
            <a:endParaRPr lang="es-CO"/>
          </a:p>
        </c:rich>
      </c:tx>
      <c:layout/>
      <c:spPr>
        <a:noFill/>
        <a:ln>
          <a:noFill/>
        </a:ln>
        <a:effectLst/>
      </c:spPr>
    </c:title>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dPt>
            <c:idx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AD8-4CC9-842B-B265819FA951}"/>
              </c:ext>
            </c:extLst>
          </c:dPt>
          <c:dPt>
            <c:idx val="1"/>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5AD8-4CC9-842B-B265819FA951}"/>
              </c:ext>
            </c:extLst>
          </c:dPt>
          <c:dPt>
            <c:idx val="2"/>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5AD8-4CC9-842B-B265819FA95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Val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'[6]ABRIL 2019'!$A$48:$A$50</c:f>
              <c:strCache>
                <c:ptCount val="3"/>
                <c:pt idx="0">
                  <c:v>TOTAL EJECUTADO TRASFERENCIA LEY 617 GASTOS DE FUNCIONAMIENTO </c:v>
                </c:pt>
                <c:pt idx="1">
                  <c:v>EJECUTADO HONORARIOS CONCEJALES </c:v>
                </c:pt>
                <c:pt idx="2">
                  <c:v>TOTAL PRESUPUESTO EJECUTADO </c:v>
                </c:pt>
              </c:strCache>
            </c:strRef>
          </c:cat>
          <c:val>
            <c:numRef>
              <c:f>'[6]ABRIL 2019'!$B$48:$B$50</c:f>
              <c:numCache>
                <c:formatCode>_(* #,##0_);_(* \(#,##0\);_(* "-"??_);_(@_)</c:formatCode>
                <c:ptCount val="3"/>
                <c:pt idx="0">
                  <c:v>9211594379</c:v>
                </c:pt>
                <c:pt idx="1">
                  <c:v>535944341</c:v>
                </c:pt>
                <c:pt idx="2">
                  <c:v>9747538720</c:v>
                </c:pt>
              </c:numCache>
            </c:numRef>
          </c:val>
          <c:extLst xmlns:c16r2="http://schemas.microsoft.com/office/drawing/2015/06/chart">
            <c:ext xmlns:c16="http://schemas.microsoft.com/office/drawing/2014/chart" uri="{C3380CC4-5D6E-409C-BE32-E72D297353CC}">
              <c16:uniqueId val="{00000006-5AD8-4CC9-842B-B265819FA951}"/>
            </c:ext>
          </c:extLst>
        </c:ser>
      </c:pie3DChart>
      <c:spPr>
        <a:noFill/>
        <a:ln>
          <a:noFill/>
        </a:ln>
        <a:effectLst/>
      </c:spPr>
    </c:plotArea>
    <c:legend>
      <c:legendPos val="b"/>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1</xdr:col>
      <xdr:colOff>1514475</xdr:colOff>
      <xdr:row>34</xdr:row>
      <xdr:rowOff>76200</xdr:rowOff>
    </xdr:to>
    <xdr:graphicFrame macro="">
      <xdr:nvGraphicFramePr>
        <xdr:cNvPr id="5" name="Gráfico 1">
          <a:extLst>
            <a:ext uri="{FF2B5EF4-FFF2-40B4-BE49-F238E27FC236}">
              <a16:creationId xmlns="" xmlns:a16="http://schemas.microsoft.com/office/drawing/2014/main" id="{5F4E6921-5319-47B0-80C5-2C6138718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1866901</xdr:colOff>
      <xdr:row>19</xdr:row>
      <xdr:rowOff>133350</xdr:rowOff>
    </xdr:from>
    <xdr:to>
      <xdr:col>4</xdr:col>
      <xdr:colOff>161925</xdr:colOff>
      <xdr:row>34</xdr:row>
      <xdr:rowOff>76200</xdr:rowOff>
    </xdr:to>
    <xdr:graphicFrame macro="">
      <xdr:nvGraphicFramePr>
        <xdr:cNvPr id="6" name="Gráfico 2">
          <a:extLst>
            <a:ext uri="{FF2B5EF4-FFF2-40B4-BE49-F238E27FC236}">
              <a16:creationId xmlns="" xmlns:a16="http://schemas.microsoft.com/office/drawing/2014/main" id="{E7BF095B-F9B8-4A35-B9DF-3AE188D45A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676276</xdr:colOff>
      <xdr:row>19</xdr:row>
      <xdr:rowOff>66675</xdr:rowOff>
    </xdr:from>
    <xdr:to>
      <xdr:col>10</xdr:col>
      <xdr:colOff>428626</xdr:colOff>
      <xdr:row>34</xdr:row>
      <xdr:rowOff>171450</xdr:rowOff>
    </xdr:to>
    <xdr:graphicFrame macro="">
      <xdr:nvGraphicFramePr>
        <xdr:cNvPr id="7" name="Gráfico 3">
          <a:extLst>
            <a:ext uri="{FF2B5EF4-FFF2-40B4-BE49-F238E27FC236}">
              <a16:creationId xmlns="" xmlns:a16="http://schemas.microsoft.com/office/drawing/2014/main" id="{A60739AE-B819-4E08-8847-684219FE4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jecucion%20prespuestal%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jecuciones%20sap/ejecuciones%20sap%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ATALIA\concejo%20municipal\vigencia%202017\vigencia%202017\pto%202017\pto%202017\ejecuciones%20sap%202015\ejecucion%20sap%20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ATALIA/concejo%20municipal/vigencia%202019/control%20cdp/CONTROL%20CONTRATACION%2020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JECUCUCION%20PRESPUESTAL%20ENERO%20DE%202021%20CONCEJO%20DISTRITAL%20DE%20CAL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ATALIA/concejo%20municipal/VIGENCIA2020/PRESUPUESTO2020/RENDICION%20DE%20CUENTAS%20definitivo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ATALIA/concejo%20municipal/VIGENCIA%202021/control%20uan%202021/PRESUPUESTO%20UNIDADES%20DE%20APOYO%20ABRIL%20%20ADICIEMBRE%20DE%20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enero 2021"/>
      <sheetName val="febrrero2021"/>
      <sheetName val="marzo2021"/>
      <sheetName val="ABRIL302021"/>
      <sheetName val="MAYO312021"/>
    </sheetNames>
    <sheetDataSet>
      <sheetData sheetId="0">
        <row r="3">
          <cell r="C3">
            <v>19755495450</v>
          </cell>
        </row>
        <row r="8">
          <cell r="C8">
            <v>4644905708</v>
          </cell>
        </row>
        <row r="9">
          <cell r="C9">
            <v>161817600</v>
          </cell>
        </row>
        <row r="10">
          <cell r="C10">
            <v>32920800</v>
          </cell>
        </row>
        <row r="11">
          <cell r="C11">
            <v>399590400</v>
          </cell>
        </row>
        <row r="12">
          <cell r="C12">
            <v>55728000</v>
          </cell>
        </row>
        <row r="13">
          <cell r="C13">
            <v>65016000</v>
          </cell>
        </row>
        <row r="14">
          <cell r="C14">
            <v>34056000</v>
          </cell>
        </row>
        <row r="15">
          <cell r="C15">
            <v>521056800</v>
          </cell>
        </row>
        <row r="16">
          <cell r="C16">
            <v>250879200</v>
          </cell>
        </row>
        <row r="17">
          <cell r="C17">
            <v>261096000</v>
          </cell>
        </row>
        <row r="18">
          <cell r="C18">
            <v>34056000</v>
          </cell>
        </row>
        <row r="19">
          <cell r="C19">
            <v>4200240</v>
          </cell>
        </row>
        <row r="20">
          <cell r="C20">
            <v>20640000</v>
          </cell>
        </row>
        <row r="21">
          <cell r="C21">
            <v>4334400000</v>
          </cell>
        </row>
        <row r="22">
          <cell r="C22">
            <v>3199200000</v>
          </cell>
        </row>
        <row r="23">
          <cell r="C23">
            <v>357588000</v>
          </cell>
        </row>
        <row r="24">
          <cell r="C24">
            <v>45408000</v>
          </cell>
        </row>
        <row r="25">
          <cell r="C25">
            <v>46770240</v>
          </cell>
        </row>
        <row r="26">
          <cell r="C26">
            <v>189578400</v>
          </cell>
        </row>
        <row r="27">
          <cell r="C27">
            <v>34316557</v>
          </cell>
        </row>
        <row r="28">
          <cell r="C28">
            <v>64706400</v>
          </cell>
        </row>
        <row r="29">
          <cell r="C29">
            <v>474720000</v>
          </cell>
        </row>
        <row r="30">
          <cell r="C30">
            <v>415554041</v>
          </cell>
        </row>
        <row r="31">
          <cell r="C31">
            <v>533544000</v>
          </cell>
        </row>
        <row r="32">
          <cell r="C32">
            <v>253149600</v>
          </cell>
        </row>
        <row r="33">
          <cell r="C33">
            <v>30960000</v>
          </cell>
        </row>
        <row r="34">
          <cell r="C34">
            <v>51600000</v>
          </cell>
        </row>
        <row r="35">
          <cell r="C35">
            <v>15612882</v>
          </cell>
        </row>
        <row r="36">
          <cell r="C36">
            <v>103200000</v>
          </cell>
        </row>
        <row r="37">
          <cell r="C37">
            <v>28896000</v>
          </cell>
        </row>
        <row r="38">
          <cell r="C38">
            <v>6192000</v>
          </cell>
        </row>
        <row r="39">
          <cell r="C39">
            <v>72240000</v>
          </cell>
        </row>
        <row r="40">
          <cell r="C40">
            <v>36120000</v>
          </cell>
        </row>
        <row r="41">
          <cell r="C41">
            <v>15615559</v>
          </cell>
        </row>
        <row r="42">
          <cell r="C42">
            <v>92880000</v>
          </cell>
        </row>
        <row r="43">
          <cell r="C43">
            <v>103200000</v>
          </cell>
        </row>
        <row r="44">
          <cell r="C44">
            <v>485040000</v>
          </cell>
        </row>
        <row r="45">
          <cell r="C45">
            <v>103200000</v>
          </cell>
        </row>
        <row r="46">
          <cell r="C46">
            <v>11352000</v>
          </cell>
        </row>
        <row r="47">
          <cell r="C47">
            <v>11352000</v>
          </cell>
        </row>
        <row r="48">
          <cell r="C48">
            <v>15615873</v>
          </cell>
        </row>
        <row r="49">
          <cell r="C49">
            <v>4128000</v>
          </cell>
        </row>
        <row r="50">
          <cell r="C50">
            <v>2133393150</v>
          </cell>
        </row>
      </sheetData>
      <sheetData sheetId="1"/>
      <sheetData sheetId="2"/>
      <sheetData sheetId="3"/>
      <sheetData sheetId="4">
        <row r="85">
          <cell r="G85">
            <v>9260952408</v>
          </cell>
          <cell r="H85">
            <v>8840370895</v>
          </cell>
          <cell r="I85">
            <v>5373324906</v>
          </cell>
          <cell r="J85">
            <v>5004938995</v>
          </cell>
        </row>
      </sheetData>
      <sheetData sheetId="5">
        <row r="95">
          <cell r="G95">
            <v>9211594379</v>
          </cell>
        </row>
        <row r="96">
          <cell r="G96">
            <v>535944341</v>
          </cell>
        </row>
        <row r="97">
          <cell r="H97">
            <v>9550614453</v>
          </cell>
          <cell r="I97">
            <v>0.51655910239396197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brero42021"/>
      <sheetName val="enero 2021"/>
      <sheetName val="febrero2021"/>
      <sheetName val="marzo23"/>
      <sheetName val="abril 2021"/>
      <sheetName val="marzo2021"/>
      <sheetName val="mayo7 "/>
      <sheetName val="mayo23"/>
      <sheetName val="mayo2021"/>
    </sheetNames>
    <sheetDataSet>
      <sheetData sheetId="0"/>
      <sheetData sheetId="1">
        <row r="3">
          <cell r="D3">
            <v>111035000</v>
          </cell>
        </row>
      </sheetData>
      <sheetData sheetId="2">
        <row r="3">
          <cell r="D3">
            <v>279087005</v>
          </cell>
        </row>
      </sheetData>
      <sheetData sheetId="3"/>
      <sheetData sheetId="4">
        <row r="3">
          <cell r="D3">
            <v>233630543</v>
          </cell>
        </row>
        <row r="38">
          <cell r="I38">
            <v>0</v>
          </cell>
        </row>
        <row r="41">
          <cell r="H41">
            <v>660053</v>
          </cell>
          <cell r="J41">
            <v>76950</v>
          </cell>
        </row>
        <row r="47">
          <cell r="H47">
            <v>0</v>
          </cell>
        </row>
        <row r="48">
          <cell r="H48">
            <v>1315743</v>
          </cell>
          <cell r="J48">
            <v>1230657</v>
          </cell>
        </row>
        <row r="49">
          <cell r="H49">
            <v>0</v>
          </cell>
        </row>
      </sheetData>
      <sheetData sheetId="5">
        <row r="3">
          <cell r="D3">
            <v>233090543</v>
          </cell>
        </row>
        <row r="29">
          <cell r="J29">
            <v>38202750</v>
          </cell>
        </row>
      </sheetData>
      <sheetData sheetId="6"/>
      <sheetData sheetId="7">
        <row r="6">
          <cell r="K6">
            <v>9200621730</v>
          </cell>
        </row>
      </sheetData>
      <sheetData sheetId="8">
        <row r="3">
          <cell r="D3">
            <v>457342277</v>
          </cell>
          <cell r="H3">
            <v>2844941774</v>
          </cell>
          <cell r="I3">
            <v>557103180</v>
          </cell>
          <cell r="J3">
            <v>6345493766</v>
          </cell>
          <cell r="L3">
            <v>9550614453</v>
          </cell>
        </row>
        <row r="8">
          <cell r="I8">
            <v>32798899</v>
          </cell>
          <cell r="J8">
            <v>1837092249</v>
          </cell>
        </row>
        <row r="9">
          <cell r="D9">
            <v>713800</v>
          </cell>
          <cell r="H9">
            <v>456930</v>
          </cell>
          <cell r="I9">
            <v>506490</v>
          </cell>
          <cell r="J9">
            <v>93203686</v>
          </cell>
        </row>
        <row r="10">
          <cell r="D10">
            <v>95173</v>
          </cell>
          <cell r="H10">
            <v>87034</v>
          </cell>
          <cell r="I10">
            <v>96470</v>
          </cell>
          <cell r="J10">
            <v>16589148</v>
          </cell>
        </row>
        <row r="11">
          <cell r="D11">
            <v>1124008</v>
          </cell>
          <cell r="H11">
            <v>980364</v>
          </cell>
          <cell r="I11">
            <v>1085652</v>
          </cell>
          <cell r="J11">
            <v>184870145</v>
          </cell>
        </row>
        <row r="12">
          <cell r="D12">
            <v>179610</v>
          </cell>
          <cell r="H12">
            <v>35976</v>
          </cell>
          <cell r="J12">
            <v>0</v>
          </cell>
        </row>
        <row r="13">
          <cell r="D13">
            <v>1839005</v>
          </cell>
          <cell r="H13">
            <v>1889674</v>
          </cell>
          <cell r="I13">
            <v>0</v>
          </cell>
        </row>
        <row r="14">
          <cell r="I14">
            <v>0</v>
          </cell>
          <cell r="J14">
            <v>7220023</v>
          </cell>
        </row>
        <row r="15">
          <cell r="D15">
            <v>1571249</v>
          </cell>
          <cell r="H15">
            <v>1592319</v>
          </cell>
        </row>
        <row r="16">
          <cell r="D16">
            <v>241026</v>
          </cell>
          <cell r="H16">
            <v>3430093</v>
          </cell>
          <cell r="J16">
            <v>0</v>
          </cell>
        </row>
        <row r="17">
          <cell r="D17">
            <v>802863</v>
          </cell>
          <cell r="H17">
            <v>700259</v>
          </cell>
          <cell r="I17">
            <v>775457</v>
          </cell>
          <cell r="J17">
            <v>132050106</v>
          </cell>
        </row>
        <row r="18">
          <cell r="I18">
            <v>156895</v>
          </cell>
          <cell r="J18">
            <v>8609894</v>
          </cell>
        </row>
        <row r="19">
          <cell r="I19">
            <v>27847</v>
          </cell>
          <cell r="J19">
            <v>1494445</v>
          </cell>
        </row>
        <row r="21">
          <cell r="D21">
            <v>52370000</v>
          </cell>
          <cell r="H21">
            <v>1587155870</v>
          </cell>
          <cell r="I21">
            <v>180726423</v>
          </cell>
          <cell r="J21">
            <v>1574948475</v>
          </cell>
        </row>
        <row r="22">
          <cell r="D22">
            <v>48105543</v>
          </cell>
          <cell r="H22">
            <v>1242677871</v>
          </cell>
          <cell r="I22">
            <v>217183101</v>
          </cell>
          <cell r="J22">
            <v>1137088806</v>
          </cell>
        </row>
        <row r="23">
          <cell r="I23">
            <v>27418419</v>
          </cell>
          <cell r="J23">
            <v>111763703</v>
          </cell>
        </row>
        <row r="24">
          <cell r="I24">
            <v>3221831</v>
          </cell>
          <cell r="J24">
            <v>12624369</v>
          </cell>
        </row>
        <row r="25">
          <cell r="I25">
            <v>2030195</v>
          </cell>
          <cell r="J25">
            <v>9410305</v>
          </cell>
        </row>
        <row r="26">
          <cell r="I26">
            <v>12152998</v>
          </cell>
          <cell r="J26">
            <v>56354202</v>
          </cell>
        </row>
        <row r="27">
          <cell r="I27">
            <v>2030195</v>
          </cell>
          <cell r="J27">
            <v>9410305</v>
          </cell>
        </row>
        <row r="28">
          <cell r="I28">
            <v>4055207</v>
          </cell>
          <cell r="J28">
            <v>18800093</v>
          </cell>
        </row>
        <row r="29">
          <cell r="J29">
            <v>38202750</v>
          </cell>
        </row>
        <row r="30">
          <cell r="I30">
            <v>21784688</v>
          </cell>
          <cell r="J30">
            <v>93068845</v>
          </cell>
        </row>
        <row r="31">
          <cell r="I31">
            <v>34850820</v>
          </cell>
          <cell r="J31">
            <v>145885868</v>
          </cell>
        </row>
        <row r="32">
          <cell r="I32">
            <v>16201593</v>
          </cell>
          <cell r="J32">
            <v>75131107</v>
          </cell>
        </row>
        <row r="33">
          <cell r="I33">
            <v>0</v>
          </cell>
        </row>
        <row r="34">
          <cell r="D34">
            <v>300000</v>
          </cell>
          <cell r="H34">
            <v>4185940</v>
          </cell>
          <cell r="I34">
            <v>0</v>
          </cell>
          <cell r="J34">
            <v>18700000</v>
          </cell>
        </row>
        <row r="35">
          <cell r="H35">
            <v>489</v>
          </cell>
          <cell r="J35">
            <v>3513129</v>
          </cell>
        </row>
        <row r="36">
          <cell r="H36">
            <v>0</v>
          </cell>
        </row>
        <row r="37">
          <cell r="H37">
            <v>0</v>
          </cell>
        </row>
        <row r="38">
          <cell r="H38">
            <v>0</v>
          </cell>
        </row>
        <row r="39">
          <cell r="I39">
            <v>0</v>
          </cell>
        </row>
        <row r="40">
          <cell r="J40">
            <v>540000</v>
          </cell>
        </row>
        <row r="41">
          <cell r="H41">
            <v>563053</v>
          </cell>
          <cell r="J41">
            <v>173950</v>
          </cell>
        </row>
        <row r="42">
          <cell r="H42">
            <v>0</v>
          </cell>
        </row>
        <row r="43">
          <cell r="D43">
            <v>230000000</v>
          </cell>
          <cell r="H43">
            <v>0</v>
          </cell>
        </row>
        <row r="44">
          <cell r="D44">
            <v>120000000</v>
          </cell>
          <cell r="J44">
            <v>212358064</v>
          </cell>
        </row>
        <row r="45">
          <cell r="H45">
            <v>0</v>
          </cell>
        </row>
        <row r="46">
          <cell r="J46">
            <v>9085260</v>
          </cell>
        </row>
        <row r="48">
          <cell r="H48">
            <v>1185902</v>
          </cell>
          <cell r="J48">
            <v>1360498</v>
          </cell>
        </row>
        <row r="52">
          <cell r="J52">
            <v>535944341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o "/>
      <sheetName val="MARZO "/>
      <sheetName val="febrero "/>
      <sheetName val="mayo"/>
      <sheetName val="abril "/>
      <sheetName val="junio"/>
      <sheetName val="julio "/>
      <sheetName val="agosto"/>
      <sheetName val="SEPTIEMBRE "/>
      <sheetName val="OCTUBRE"/>
      <sheetName val="NOVIEMBRE"/>
      <sheetName val="diciembre "/>
      <sheetName val="Hoja1"/>
      <sheetName val="Hoja2"/>
    </sheetNames>
    <sheetDataSet>
      <sheetData sheetId="0" refreshError="1">
        <row r="45">
          <cell r="G4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DMINISTRATIVOS "/>
      <sheetName val="Hoja4"/>
      <sheetName val="gastos"/>
      <sheetName val="RESOLUCIONES "/>
      <sheetName val="Hoja3"/>
      <sheetName val="unidades"/>
      <sheetName val="Hoja1"/>
      <sheetName val="acuerdo colectivo2019"/>
      <sheetName val="renovacion una"/>
      <sheetName val="Hoja2"/>
      <sheetName val="Hoja5"/>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JECUCIONENERO2021"/>
      <sheetName val="GRAFICOS"/>
    </sheetNames>
    <sheetDataSet>
      <sheetData sheetId="0">
        <row r="95">
          <cell r="F95">
            <v>17622102300</v>
          </cell>
        </row>
        <row r="96">
          <cell r="F96">
            <v>2133393150</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VIGENCIA 2016"/>
      <sheetName val="VIGENCIA2017"/>
      <sheetName val="VIGENCIA2018"/>
      <sheetName val="FEBRERO 2019"/>
      <sheetName val="ABRIL 2019"/>
      <sheetName val="Hoja1"/>
      <sheetName val="Hoja2"/>
      <sheetName val="Hoja3"/>
    </sheetNames>
    <sheetDataSet>
      <sheetData sheetId="0"/>
      <sheetData sheetId="1"/>
      <sheetData sheetId="2"/>
      <sheetData sheetId="3"/>
      <sheetData sheetId="4">
        <row r="2">
          <cell r="B2" t="str">
            <v xml:space="preserve">PRESUPUESTO INICIAL </v>
          </cell>
        </row>
        <row r="3">
          <cell r="A3" t="str">
            <v xml:space="preserve">TOTAL TRASFERENCIA LEY 617 GASTOS DE FUNCIONAMIENTO </v>
          </cell>
          <cell r="B3">
            <v>17622102300</v>
          </cell>
        </row>
        <row r="4">
          <cell r="A4" t="str">
            <v xml:space="preserve">HONORARIOS CONCEJALES </v>
          </cell>
          <cell r="B4">
            <v>2133393150</v>
          </cell>
        </row>
        <row r="5">
          <cell r="A5" t="str">
            <v xml:space="preserve">TOTAL PRESUPUESTO VIGENCIA 2020 </v>
          </cell>
          <cell r="B5">
            <v>19755495450</v>
          </cell>
        </row>
        <row r="25">
          <cell r="A25" t="str">
            <v>PRESUPUESTO TOTAL</v>
          </cell>
          <cell r="B25">
            <v>19755495450</v>
          </cell>
        </row>
        <row r="26">
          <cell r="A26" t="str">
            <v>PRESUPUESTO EJECUTADO</v>
          </cell>
          <cell r="B26">
            <v>9747538720</v>
          </cell>
        </row>
        <row r="27">
          <cell r="B27">
            <v>0.51655910239396197</v>
          </cell>
        </row>
        <row r="48">
          <cell r="A48" t="str">
            <v xml:space="preserve">TOTAL EJECUTADO TRASFERENCIA LEY 617 GASTOS DE FUNCIONAMIENTO </v>
          </cell>
          <cell r="B48">
            <v>9211594379</v>
          </cell>
        </row>
        <row r="49">
          <cell r="A49" t="str">
            <v xml:space="preserve">EJECUTADO HONORARIOS CONCEJALES </v>
          </cell>
          <cell r="B49">
            <v>535944341</v>
          </cell>
        </row>
        <row r="50">
          <cell r="A50" t="str">
            <v xml:space="preserve">TOTAL PRESUPUESTO EJECUTADO </v>
          </cell>
          <cell r="B50">
            <v>9747538720</v>
          </cell>
        </row>
      </sheetData>
      <sheetData sheetId="5"/>
      <sheetData sheetId="6"/>
      <sheetData sheetId="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28">
          <cell r="J28">
            <v>1362729806.5999999</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L1"/>
  <sheetViews>
    <sheetView workbookViewId="0">
      <selection activeCell="H5" sqref="G5:H7"/>
    </sheetView>
  </sheetViews>
  <sheetFormatPr baseColWidth="10" defaultRowHeight="12.75"/>
  <cols>
    <col min="1" max="16384" width="11.42578125" style="35"/>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39"/>
  <sheetViews>
    <sheetView tabSelected="1" topLeftCell="B10" workbookViewId="0">
      <selection activeCell="G18" sqref="G18"/>
    </sheetView>
  </sheetViews>
  <sheetFormatPr baseColWidth="10" defaultRowHeight="15"/>
  <cols>
    <col min="1" max="1" width="42.28515625" customWidth="1"/>
    <col min="2" max="2" width="51.7109375" customWidth="1"/>
    <col min="3" max="3" width="49.7109375" customWidth="1"/>
  </cols>
  <sheetData>
    <row r="1" spans="1:8" ht="20.25">
      <c r="A1" s="11" t="s">
        <v>100</v>
      </c>
      <c r="B1" s="12"/>
      <c r="C1" s="12"/>
      <c r="D1" s="13"/>
      <c r="E1" s="13"/>
      <c r="F1" s="13"/>
    </row>
    <row r="2" spans="1:8" ht="20.25">
      <c r="A2" s="14" t="s">
        <v>112</v>
      </c>
      <c r="B2" s="15" t="s">
        <v>101</v>
      </c>
      <c r="C2" s="16" t="s">
        <v>102</v>
      </c>
      <c r="D2" s="13"/>
      <c r="E2" s="13"/>
      <c r="F2" s="13"/>
    </row>
    <row r="3" spans="1:8" ht="15.75">
      <c r="A3" s="17" t="s">
        <v>103</v>
      </c>
      <c r="B3" s="18">
        <f>[5]EJECUCIONENERO2021!F95</f>
        <v>17622102300</v>
      </c>
      <c r="C3" s="18">
        <f>[1]MAYO312021!$G$95</f>
        <v>9211594379</v>
      </c>
      <c r="D3" s="13"/>
      <c r="E3" s="13"/>
      <c r="F3" s="13"/>
    </row>
    <row r="4" spans="1:8" ht="15.75">
      <c r="A4" s="17" t="s">
        <v>97</v>
      </c>
      <c r="B4" s="19">
        <f>[5]EJECUCIONENERO2021!F96</f>
        <v>2133393150</v>
      </c>
      <c r="C4" s="19">
        <f>[1]MAYO312021!$G$96</f>
        <v>535944341</v>
      </c>
      <c r="D4" s="13"/>
      <c r="E4" s="13"/>
      <c r="F4" s="13"/>
    </row>
    <row r="5" spans="1:8" ht="15.75">
      <c r="A5" s="17" t="s">
        <v>104</v>
      </c>
      <c r="B5" s="18">
        <f>B3+B4</f>
        <v>19755495450</v>
      </c>
      <c r="C5" s="18">
        <f>[1]MAYO312021!$H$97</f>
        <v>9550614453</v>
      </c>
      <c r="D5" s="13"/>
      <c r="E5" s="13"/>
      <c r="F5" s="13"/>
    </row>
    <row r="6" spans="1:8">
      <c r="A6" s="20" t="s">
        <v>105</v>
      </c>
      <c r="B6" s="21"/>
      <c r="C6" s="21">
        <f>[1]MAYO312021!$I$97</f>
        <v>0.51655910239396197</v>
      </c>
      <c r="D6" s="13"/>
      <c r="E6" s="13"/>
      <c r="F6" s="13"/>
    </row>
    <row r="7" spans="1:8">
      <c r="A7" s="13"/>
      <c r="B7" s="13"/>
      <c r="C7" s="13"/>
      <c r="D7" s="13"/>
      <c r="E7" s="13"/>
      <c r="F7" s="13"/>
    </row>
    <row r="8" spans="1:8">
      <c r="A8" s="22" t="s">
        <v>106</v>
      </c>
      <c r="B8" s="13"/>
      <c r="C8" s="13"/>
      <c r="D8" s="13"/>
      <c r="E8" s="13"/>
      <c r="F8" s="13"/>
    </row>
    <row r="9" spans="1:8" ht="271.5">
      <c r="A9" s="23" t="s">
        <v>114</v>
      </c>
      <c r="B9" s="23"/>
      <c r="C9" s="23"/>
      <c r="D9" s="23"/>
      <c r="E9" s="23"/>
      <c r="F9" s="23"/>
      <c r="G9" s="24"/>
      <c r="H9" s="24"/>
    </row>
    <row r="10" spans="1:8">
      <c r="A10" s="23"/>
      <c r="B10" s="23"/>
      <c r="C10" s="23"/>
      <c r="D10" s="23"/>
      <c r="E10" s="23"/>
      <c r="F10" s="23"/>
      <c r="G10" s="24"/>
      <c r="H10" s="24"/>
    </row>
    <row r="11" spans="1:8">
      <c r="A11" s="25"/>
      <c r="B11" s="23"/>
      <c r="C11" s="23"/>
      <c r="D11" s="23"/>
      <c r="E11" s="23"/>
      <c r="F11" s="23"/>
      <c r="G11" s="24"/>
      <c r="H11" s="24"/>
    </row>
    <row r="12" spans="1:8">
      <c r="A12" s="25"/>
      <c r="B12" s="23"/>
      <c r="C12" s="23"/>
      <c r="D12" s="23"/>
      <c r="E12" s="23"/>
      <c r="F12" s="23"/>
      <c r="G12" s="24"/>
      <c r="H12" s="24"/>
    </row>
    <row r="13" spans="1:8">
      <c r="A13" s="25"/>
      <c r="B13" s="23"/>
      <c r="C13" s="23"/>
      <c r="D13" s="23"/>
      <c r="E13" s="23"/>
      <c r="F13" s="23"/>
      <c r="G13" s="24"/>
      <c r="H13" s="24"/>
    </row>
    <row r="14" spans="1:8">
      <c r="A14" s="23"/>
      <c r="B14" s="24"/>
      <c r="C14" s="24"/>
      <c r="D14" s="23"/>
      <c r="E14" s="23"/>
      <c r="F14" s="23"/>
      <c r="G14" s="24"/>
      <c r="H14" s="24"/>
    </row>
    <row r="15" spans="1:8">
      <c r="A15" s="23"/>
    </row>
    <row r="16" spans="1:8" ht="23.25">
      <c r="A16" s="26" t="s">
        <v>107</v>
      </c>
      <c r="B16" s="26" t="s">
        <v>108</v>
      </c>
      <c r="C16" s="26" t="s">
        <v>109</v>
      </c>
    </row>
    <row r="17" spans="1:3" ht="23.25">
      <c r="A17" s="27">
        <f>B3</f>
        <v>17622102300</v>
      </c>
      <c r="B17" s="28">
        <f>[1]MAYO312021!$G$95</f>
        <v>9211594379</v>
      </c>
      <c r="C17" s="29">
        <f>[1]MAYO312021!$I$97</f>
        <v>0.51655910239396197</v>
      </c>
    </row>
    <row r="39" spans="1:1">
      <c r="A39" t="s">
        <v>110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Q112"/>
  <sheetViews>
    <sheetView topLeftCell="E68" workbookViewId="0">
      <selection activeCell="J90" sqref="I90:J90"/>
    </sheetView>
  </sheetViews>
  <sheetFormatPr baseColWidth="10" defaultRowHeight="12.75"/>
  <cols>
    <col min="1" max="1" width="16.5703125" style="35" customWidth="1"/>
    <col min="2" max="2" width="58.7109375" style="35" customWidth="1"/>
    <col min="3" max="3" width="21.140625" style="35" customWidth="1"/>
    <col min="4" max="4" width="18.28515625" style="35" customWidth="1"/>
    <col min="5" max="5" width="17.42578125" style="35" customWidth="1"/>
    <col min="6" max="6" width="22.42578125" style="35" customWidth="1"/>
    <col min="7" max="7" width="24.140625" style="35" customWidth="1"/>
    <col min="8" max="8" width="23.42578125" style="35" customWidth="1"/>
    <col min="9" max="9" width="16.140625" style="35" customWidth="1"/>
    <col min="10" max="10" width="18.7109375" style="35" customWidth="1"/>
    <col min="11" max="11" width="17.42578125" style="35" customWidth="1"/>
    <col min="12" max="12" width="10" style="35" hidden="1" customWidth="1"/>
    <col min="13" max="13" width="16.140625" style="35" customWidth="1"/>
    <col min="14" max="14" width="17.140625" style="35" bestFit="1" customWidth="1"/>
    <col min="15" max="15" width="15.28515625" style="35" bestFit="1" customWidth="1"/>
    <col min="16" max="16" width="16.5703125" style="35" bestFit="1" customWidth="1"/>
    <col min="17" max="17" width="13.7109375" style="35" bestFit="1" customWidth="1"/>
    <col min="18" max="256" width="11.42578125" style="35"/>
    <col min="257" max="257" width="16.5703125" style="35" customWidth="1"/>
    <col min="258" max="258" width="58.7109375" style="35" customWidth="1"/>
    <col min="259" max="259" width="21.140625" style="35" customWidth="1"/>
    <col min="260" max="260" width="19.28515625" style="35" customWidth="1"/>
    <col min="261" max="261" width="18.5703125" style="35" customWidth="1"/>
    <col min="262" max="262" width="22.42578125" style="35" customWidth="1"/>
    <col min="263" max="263" width="24.140625" style="35" customWidth="1"/>
    <col min="264" max="264" width="23.42578125" style="35" customWidth="1"/>
    <col min="265" max="265" width="16.140625" style="35" customWidth="1"/>
    <col min="266" max="266" width="18.7109375" style="35" customWidth="1"/>
    <col min="267" max="267" width="17.42578125" style="35" customWidth="1"/>
    <col min="268" max="268" width="0" style="35" hidden="1" customWidth="1"/>
    <col min="269" max="269" width="16.140625" style="35" customWidth="1"/>
    <col min="270" max="270" width="17.140625" style="35" bestFit="1" customWidth="1"/>
    <col min="271" max="271" width="15.28515625" style="35" bestFit="1" customWidth="1"/>
    <col min="272" max="272" width="14.85546875" style="35" bestFit="1" customWidth="1"/>
    <col min="273" max="273" width="13.7109375" style="35" bestFit="1" customWidth="1"/>
    <col min="274" max="512" width="11.42578125" style="35"/>
    <col min="513" max="513" width="16.5703125" style="35" customWidth="1"/>
    <col min="514" max="514" width="58.7109375" style="35" customWidth="1"/>
    <col min="515" max="515" width="21.140625" style="35" customWidth="1"/>
    <col min="516" max="516" width="19.28515625" style="35" customWidth="1"/>
    <col min="517" max="517" width="18.5703125" style="35" customWidth="1"/>
    <col min="518" max="518" width="22.42578125" style="35" customWidth="1"/>
    <col min="519" max="519" width="24.140625" style="35" customWidth="1"/>
    <col min="520" max="520" width="23.42578125" style="35" customWidth="1"/>
    <col min="521" max="521" width="16.140625" style="35" customWidth="1"/>
    <col min="522" max="522" width="18.7109375" style="35" customWidth="1"/>
    <col min="523" max="523" width="17.42578125" style="35" customWidth="1"/>
    <col min="524" max="524" width="0" style="35" hidden="1" customWidth="1"/>
    <col min="525" max="525" width="16.140625" style="35" customWidth="1"/>
    <col min="526" max="526" width="17.140625" style="35" bestFit="1" customWidth="1"/>
    <col min="527" max="527" width="15.28515625" style="35" bestFit="1" customWidth="1"/>
    <col min="528" max="528" width="14.85546875" style="35" bestFit="1" customWidth="1"/>
    <col min="529" max="529" width="13.7109375" style="35" bestFit="1" customWidth="1"/>
    <col min="530" max="768" width="11.42578125" style="35"/>
    <col min="769" max="769" width="16.5703125" style="35" customWidth="1"/>
    <col min="770" max="770" width="58.7109375" style="35" customWidth="1"/>
    <col min="771" max="771" width="21.140625" style="35" customWidth="1"/>
    <col min="772" max="772" width="19.28515625" style="35" customWidth="1"/>
    <col min="773" max="773" width="18.5703125" style="35" customWidth="1"/>
    <col min="774" max="774" width="22.42578125" style="35" customWidth="1"/>
    <col min="775" max="775" width="24.140625" style="35" customWidth="1"/>
    <col min="776" max="776" width="23.42578125" style="35" customWidth="1"/>
    <col min="777" max="777" width="16.140625" style="35" customWidth="1"/>
    <col min="778" max="778" width="18.7109375" style="35" customWidth="1"/>
    <col min="779" max="779" width="17.42578125" style="35" customWidth="1"/>
    <col min="780" max="780" width="0" style="35" hidden="1" customWidth="1"/>
    <col min="781" max="781" width="16.140625" style="35" customWidth="1"/>
    <col min="782" max="782" width="17.140625" style="35" bestFit="1" customWidth="1"/>
    <col min="783" max="783" width="15.28515625" style="35" bestFit="1" customWidth="1"/>
    <col min="784" max="784" width="14.85546875" style="35" bestFit="1" customWidth="1"/>
    <col min="785" max="785" width="13.7109375" style="35" bestFit="1" customWidth="1"/>
    <col min="786" max="1024" width="11.42578125" style="35"/>
    <col min="1025" max="1025" width="16.5703125" style="35" customWidth="1"/>
    <col min="1026" max="1026" width="58.7109375" style="35" customWidth="1"/>
    <col min="1027" max="1027" width="21.140625" style="35" customWidth="1"/>
    <col min="1028" max="1028" width="19.28515625" style="35" customWidth="1"/>
    <col min="1029" max="1029" width="18.5703125" style="35" customWidth="1"/>
    <col min="1030" max="1030" width="22.42578125" style="35" customWidth="1"/>
    <col min="1031" max="1031" width="24.140625" style="35" customWidth="1"/>
    <col min="1032" max="1032" width="23.42578125" style="35" customWidth="1"/>
    <col min="1033" max="1033" width="16.140625" style="35" customWidth="1"/>
    <col min="1034" max="1034" width="18.7109375" style="35" customWidth="1"/>
    <col min="1035" max="1035" width="17.42578125" style="35" customWidth="1"/>
    <col min="1036" max="1036" width="0" style="35" hidden="1" customWidth="1"/>
    <col min="1037" max="1037" width="16.140625" style="35" customWidth="1"/>
    <col min="1038" max="1038" width="17.140625" style="35" bestFit="1" customWidth="1"/>
    <col min="1039" max="1039" width="15.28515625" style="35" bestFit="1" customWidth="1"/>
    <col min="1040" max="1040" width="14.85546875" style="35" bestFit="1" customWidth="1"/>
    <col min="1041" max="1041" width="13.7109375" style="35" bestFit="1" customWidth="1"/>
    <col min="1042" max="1280" width="11.42578125" style="35"/>
    <col min="1281" max="1281" width="16.5703125" style="35" customWidth="1"/>
    <col min="1282" max="1282" width="58.7109375" style="35" customWidth="1"/>
    <col min="1283" max="1283" width="21.140625" style="35" customWidth="1"/>
    <col min="1284" max="1284" width="19.28515625" style="35" customWidth="1"/>
    <col min="1285" max="1285" width="18.5703125" style="35" customWidth="1"/>
    <col min="1286" max="1286" width="22.42578125" style="35" customWidth="1"/>
    <col min="1287" max="1287" width="24.140625" style="35" customWidth="1"/>
    <col min="1288" max="1288" width="23.42578125" style="35" customWidth="1"/>
    <col min="1289" max="1289" width="16.140625" style="35" customWidth="1"/>
    <col min="1290" max="1290" width="18.7109375" style="35" customWidth="1"/>
    <col min="1291" max="1291" width="17.42578125" style="35" customWidth="1"/>
    <col min="1292" max="1292" width="0" style="35" hidden="1" customWidth="1"/>
    <col min="1293" max="1293" width="16.140625" style="35" customWidth="1"/>
    <col min="1294" max="1294" width="17.140625" style="35" bestFit="1" customWidth="1"/>
    <col min="1295" max="1295" width="15.28515625" style="35" bestFit="1" customWidth="1"/>
    <col min="1296" max="1296" width="14.85546875" style="35" bestFit="1" customWidth="1"/>
    <col min="1297" max="1297" width="13.7109375" style="35" bestFit="1" customWidth="1"/>
    <col min="1298" max="1536" width="11.42578125" style="35"/>
    <col min="1537" max="1537" width="16.5703125" style="35" customWidth="1"/>
    <col min="1538" max="1538" width="58.7109375" style="35" customWidth="1"/>
    <col min="1539" max="1539" width="21.140625" style="35" customWidth="1"/>
    <col min="1540" max="1540" width="19.28515625" style="35" customWidth="1"/>
    <col min="1541" max="1541" width="18.5703125" style="35" customWidth="1"/>
    <col min="1542" max="1542" width="22.42578125" style="35" customWidth="1"/>
    <col min="1543" max="1543" width="24.140625" style="35" customWidth="1"/>
    <col min="1544" max="1544" width="23.42578125" style="35" customWidth="1"/>
    <col min="1545" max="1545" width="16.140625" style="35" customWidth="1"/>
    <col min="1546" max="1546" width="18.7109375" style="35" customWidth="1"/>
    <col min="1547" max="1547" width="17.42578125" style="35" customWidth="1"/>
    <col min="1548" max="1548" width="0" style="35" hidden="1" customWidth="1"/>
    <col min="1549" max="1549" width="16.140625" style="35" customWidth="1"/>
    <col min="1550" max="1550" width="17.140625" style="35" bestFit="1" customWidth="1"/>
    <col min="1551" max="1551" width="15.28515625" style="35" bestFit="1" customWidth="1"/>
    <col min="1552" max="1552" width="14.85546875" style="35" bestFit="1" customWidth="1"/>
    <col min="1553" max="1553" width="13.7109375" style="35" bestFit="1" customWidth="1"/>
    <col min="1554" max="1792" width="11.42578125" style="35"/>
    <col min="1793" max="1793" width="16.5703125" style="35" customWidth="1"/>
    <col min="1794" max="1794" width="58.7109375" style="35" customWidth="1"/>
    <col min="1795" max="1795" width="21.140625" style="35" customWidth="1"/>
    <col min="1796" max="1796" width="19.28515625" style="35" customWidth="1"/>
    <col min="1797" max="1797" width="18.5703125" style="35" customWidth="1"/>
    <col min="1798" max="1798" width="22.42578125" style="35" customWidth="1"/>
    <col min="1799" max="1799" width="24.140625" style="35" customWidth="1"/>
    <col min="1800" max="1800" width="23.42578125" style="35" customWidth="1"/>
    <col min="1801" max="1801" width="16.140625" style="35" customWidth="1"/>
    <col min="1802" max="1802" width="18.7109375" style="35" customWidth="1"/>
    <col min="1803" max="1803" width="17.42578125" style="35" customWidth="1"/>
    <col min="1804" max="1804" width="0" style="35" hidden="1" customWidth="1"/>
    <col min="1805" max="1805" width="16.140625" style="35" customWidth="1"/>
    <col min="1806" max="1806" width="17.140625" style="35" bestFit="1" customWidth="1"/>
    <col min="1807" max="1807" width="15.28515625" style="35" bestFit="1" customWidth="1"/>
    <col min="1808" max="1808" width="14.85546875" style="35" bestFit="1" customWidth="1"/>
    <col min="1809" max="1809" width="13.7109375" style="35" bestFit="1" customWidth="1"/>
    <col min="1810" max="2048" width="11.42578125" style="35"/>
    <col min="2049" max="2049" width="16.5703125" style="35" customWidth="1"/>
    <col min="2050" max="2050" width="58.7109375" style="35" customWidth="1"/>
    <col min="2051" max="2051" width="21.140625" style="35" customWidth="1"/>
    <col min="2052" max="2052" width="19.28515625" style="35" customWidth="1"/>
    <col min="2053" max="2053" width="18.5703125" style="35" customWidth="1"/>
    <col min="2054" max="2054" width="22.42578125" style="35" customWidth="1"/>
    <col min="2055" max="2055" width="24.140625" style="35" customWidth="1"/>
    <col min="2056" max="2056" width="23.42578125" style="35" customWidth="1"/>
    <col min="2057" max="2057" width="16.140625" style="35" customWidth="1"/>
    <col min="2058" max="2058" width="18.7109375" style="35" customWidth="1"/>
    <col min="2059" max="2059" width="17.42578125" style="35" customWidth="1"/>
    <col min="2060" max="2060" width="0" style="35" hidden="1" customWidth="1"/>
    <col min="2061" max="2061" width="16.140625" style="35" customWidth="1"/>
    <col min="2062" max="2062" width="17.140625" style="35" bestFit="1" customWidth="1"/>
    <col min="2063" max="2063" width="15.28515625" style="35" bestFit="1" customWidth="1"/>
    <col min="2064" max="2064" width="14.85546875" style="35" bestFit="1" customWidth="1"/>
    <col min="2065" max="2065" width="13.7109375" style="35" bestFit="1" customWidth="1"/>
    <col min="2066" max="2304" width="11.42578125" style="35"/>
    <col min="2305" max="2305" width="16.5703125" style="35" customWidth="1"/>
    <col min="2306" max="2306" width="58.7109375" style="35" customWidth="1"/>
    <col min="2307" max="2307" width="21.140625" style="35" customWidth="1"/>
    <col min="2308" max="2308" width="19.28515625" style="35" customWidth="1"/>
    <col min="2309" max="2309" width="18.5703125" style="35" customWidth="1"/>
    <col min="2310" max="2310" width="22.42578125" style="35" customWidth="1"/>
    <col min="2311" max="2311" width="24.140625" style="35" customWidth="1"/>
    <col min="2312" max="2312" width="23.42578125" style="35" customWidth="1"/>
    <col min="2313" max="2313" width="16.140625" style="35" customWidth="1"/>
    <col min="2314" max="2314" width="18.7109375" style="35" customWidth="1"/>
    <col min="2315" max="2315" width="17.42578125" style="35" customWidth="1"/>
    <col min="2316" max="2316" width="0" style="35" hidden="1" customWidth="1"/>
    <col min="2317" max="2317" width="16.140625" style="35" customWidth="1"/>
    <col min="2318" max="2318" width="17.140625" style="35" bestFit="1" customWidth="1"/>
    <col min="2319" max="2319" width="15.28515625" style="35" bestFit="1" customWidth="1"/>
    <col min="2320" max="2320" width="14.85546875" style="35" bestFit="1" customWidth="1"/>
    <col min="2321" max="2321" width="13.7109375" style="35" bestFit="1" customWidth="1"/>
    <col min="2322" max="2560" width="11.42578125" style="35"/>
    <col min="2561" max="2561" width="16.5703125" style="35" customWidth="1"/>
    <col min="2562" max="2562" width="58.7109375" style="35" customWidth="1"/>
    <col min="2563" max="2563" width="21.140625" style="35" customWidth="1"/>
    <col min="2564" max="2564" width="19.28515625" style="35" customWidth="1"/>
    <col min="2565" max="2565" width="18.5703125" style="35" customWidth="1"/>
    <col min="2566" max="2566" width="22.42578125" style="35" customWidth="1"/>
    <col min="2567" max="2567" width="24.140625" style="35" customWidth="1"/>
    <col min="2568" max="2568" width="23.42578125" style="35" customWidth="1"/>
    <col min="2569" max="2569" width="16.140625" style="35" customWidth="1"/>
    <col min="2570" max="2570" width="18.7109375" style="35" customWidth="1"/>
    <col min="2571" max="2571" width="17.42578125" style="35" customWidth="1"/>
    <col min="2572" max="2572" width="0" style="35" hidden="1" customWidth="1"/>
    <col min="2573" max="2573" width="16.140625" style="35" customWidth="1"/>
    <col min="2574" max="2574" width="17.140625" style="35" bestFit="1" customWidth="1"/>
    <col min="2575" max="2575" width="15.28515625" style="35" bestFit="1" customWidth="1"/>
    <col min="2576" max="2576" width="14.85546875" style="35" bestFit="1" customWidth="1"/>
    <col min="2577" max="2577" width="13.7109375" style="35" bestFit="1" customWidth="1"/>
    <col min="2578" max="2816" width="11.42578125" style="35"/>
    <col min="2817" max="2817" width="16.5703125" style="35" customWidth="1"/>
    <col min="2818" max="2818" width="58.7109375" style="35" customWidth="1"/>
    <col min="2819" max="2819" width="21.140625" style="35" customWidth="1"/>
    <col min="2820" max="2820" width="19.28515625" style="35" customWidth="1"/>
    <col min="2821" max="2821" width="18.5703125" style="35" customWidth="1"/>
    <col min="2822" max="2822" width="22.42578125" style="35" customWidth="1"/>
    <col min="2823" max="2823" width="24.140625" style="35" customWidth="1"/>
    <col min="2824" max="2824" width="23.42578125" style="35" customWidth="1"/>
    <col min="2825" max="2825" width="16.140625" style="35" customWidth="1"/>
    <col min="2826" max="2826" width="18.7109375" style="35" customWidth="1"/>
    <col min="2827" max="2827" width="17.42578125" style="35" customWidth="1"/>
    <col min="2828" max="2828" width="0" style="35" hidden="1" customWidth="1"/>
    <col min="2829" max="2829" width="16.140625" style="35" customWidth="1"/>
    <col min="2830" max="2830" width="17.140625" style="35" bestFit="1" customWidth="1"/>
    <col min="2831" max="2831" width="15.28515625" style="35" bestFit="1" customWidth="1"/>
    <col min="2832" max="2832" width="14.85546875" style="35" bestFit="1" customWidth="1"/>
    <col min="2833" max="2833" width="13.7109375" style="35" bestFit="1" customWidth="1"/>
    <col min="2834" max="3072" width="11.42578125" style="35"/>
    <col min="3073" max="3073" width="16.5703125" style="35" customWidth="1"/>
    <col min="3074" max="3074" width="58.7109375" style="35" customWidth="1"/>
    <col min="3075" max="3075" width="21.140625" style="35" customWidth="1"/>
    <col min="3076" max="3076" width="19.28515625" style="35" customWidth="1"/>
    <col min="3077" max="3077" width="18.5703125" style="35" customWidth="1"/>
    <col min="3078" max="3078" width="22.42578125" style="35" customWidth="1"/>
    <col min="3079" max="3079" width="24.140625" style="35" customWidth="1"/>
    <col min="3080" max="3080" width="23.42578125" style="35" customWidth="1"/>
    <col min="3081" max="3081" width="16.140625" style="35" customWidth="1"/>
    <col min="3082" max="3082" width="18.7109375" style="35" customWidth="1"/>
    <col min="3083" max="3083" width="17.42578125" style="35" customWidth="1"/>
    <col min="3084" max="3084" width="0" style="35" hidden="1" customWidth="1"/>
    <col min="3085" max="3085" width="16.140625" style="35" customWidth="1"/>
    <col min="3086" max="3086" width="17.140625" style="35" bestFit="1" customWidth="1"/>
    <col min="3087" max="3087" width="15.28515625" style="35" bestFit="1" customWidth="1"/>
    <col min="3088" max="3088" width="14.85546875" style="35" bestFit="1" customWidth="1"/>
    <col min="3089" max="3089" width="13.7109375" style="35" bestFit="1" customWidth="1"/>
    <col min="3090" max="3328" width="11.42578125" style="35"/>
    <col min="3329" max="3329" width="16.5703125" style="35" customWidth="1"/>
    <col min="3330" max="3330" width="58.7109375" style="35" customWidth="1"/>
    <col min="3331" max="3331" width="21.140625" style="35" customWidth="1"/>
    <col min="3332" max="3332" width="19.28515625" style="35" customWidth="1"/>
    <col min="3333" max="3333" width="18.5703125" style="35" customWidth="1"/>
    <col min="3334" max="3334" width="22.42578125" style="35" customWidth="1"/>
    <col min="3335" max="3335" width="24.140625" style="35" customWidth="1"/>
    <col min="3336" max="3336" width="23.42578125" style="35" customWidth="1"/>
    <col min="3337" max="3337" width="16.140625" style="35" customWidth="1"/>
    <col min="3338" max="3338" width="18.7109375" style="35" customWidth="1"/>
    <col min="3339" max="3339" width="17.42578125" style="35" customWidth="1"/>
    <col min="3340" max="3340" width="0" style="35" hidden="1" customWidth="1"/>
    <col min="3341" max="3341" width="16.140625" style="35" customWidth="1"/>
    <col min="3342" max="3342" width="17.140625" style="35" bestFit="1" customWidth="1"/>
    <col min="3343" max="3343" width="15.28515625" style="35" bestFit="1" customWidth="1"/>
    <col min="3344" max="3344" width="14.85546875" style="35" bestFit="1" customWidth="1"/>
    <col min="3345" max="3345" width="13.7109375" style="35" bestFit="1" customWidth="1"/>
    <col min="3346" max="3584" width="11.42578125" style="35"/>
    <col min="3585" max="3585" width="16.5703125" style="35" customWidth="1"/>
    <col min="3586" max="3586" width="58.7109375" style="35" customWidth="1"/>
    <col min="3587" max="3587" width="21.140625" style="35" customWidth="1"/>
    <col min="3588" max="3588" width="19.28515625" style="35" customWidth="1"/>
    <col min="3589" max="3589" width="18.5703125" style="35" customWidth="1"/>
    <col min="3590" max="3590" width="22.42578125" style="35" customWidth="1"/>
    <col min="3591" max="3591" width="24.140625" style="35" customWidth="1"/>
    <col min="3592" max="3592" width="23.42578125" style="35" customWidth="1"/>
    <col min="3593" max="3593" width="16.140625" style="35" customWidth="1"/>
    <col min="3594" max="3594" width="18.7109375" style="35" customWidth="1"/>
    <col min="3595" max="3595" width="17.42578125" style="35" customWidth="1"/>
    <col min="3596" max="3596" width="0" style="35" hidden="1" customWidth="1"/>
    <col min="3597" max="3597" width="16.140625" style="35" customWidth="1"/>
    <col min="3598" max="3598" width="17.140625" style="35" bestFit="1" customWidth="1"/>
    <col min="3599" max="3599" width="15.28515625" style="35" bestFit="1" customWidth="1"/>
    <col min="3600" max="3600" width="14.85546875" style="35" bestFit="1" customWidth="1"/>
    <col min="3601" max="3601" width="13.7109375" style="35" bestFit="1" customWidth="1"/>
    <col min="3602" max="3840" width="11.42578125" style="35"/>
    <col min="3841" max="3841" width="16.5703125" style="35" customWidth="1"/>
    <col min="3842" max="3842" width="58.7109375" style="35" customWidth="1"/>
    <col min="3843" max="3843" width="21.140625" style="35" customWidth="1"/>
    <col min="3844" max="3844" width="19.28515625" style="35" customWidth="1"/>
    <col min="3845" max="3845" width="18.5703125" style="35" customWidth="1"/>
    <col min="3846" max="3846" width="22.42578125" style="35" customWidth="1"/>
    <col min="3847" max="3847" width="24.140625" style="35" customWidth="1"/>
    <col min="3848" max="3848" width="23.42578125" style="35" customWidth="1"/>
    <col min="3849" max="3849" width="16.140625" style="35" customWidth="1"/>
    <col min="3850" max="3850" width="18.7109375" style="35" customWidth="1"/>
    <col min="3851" max="3851" width="17.42578125" style="35" customWidth="1"/>
    <col min="3852" max="3852" width="0" style="35" hidden="1" customWidth="1"/>
    <col min="3853" max="3853" width="16.140625" style="35" customWidth="1"/>
    <col min="3854" max="3854" width="17.140625" style="35" bestFit="1" customWidth="1"/>
    <col min="3855" max="3855" width="15.28515625" style="35" bestFit="1" customWidth="1"/>
    <col min="3856" max="3856" width="14.85546875" style="35" bestFit="1" customWidth="1"/>
    <col min="3857" max="3857" width="13.7109375" style="35" bestFit="1" customWidth="1"/>
    <col min="3858" max="4096" width="11.42578125" style="35"/>
    <col min="4097" max="4097" width="16.5703125" style="35" customWidth="1"/>
    <col min="4098" max="4098" width="58.7109375" style="35" customWidth="1"/>
    <col min="4099" max="4099" width="21.140625" style="35" customWidth="1"/>
    <col min="4100" max="4100" width="19.28515625" style="35" customWidth="1"/>
    <col min="4101" max="4101" width="18.5703125" style="35" customWidth="1"/>
    <col min="4102" max="4102" width="22.42578125" style="35" customWidth="1"/>
    <col min="4103" max="4103" width="24.140625" style="35" customWidth="1"/>
    <col min="4104" max="4104" width="23.42578125" style="35" customWidth="1"/>
    <col min="4105" max="4105" width="16.140625" style="35" customWidth="1"/>
    <col min="4106" max="4106" width="18.7109375" style="35" customWidth="1"/>
    <col min="4107" max="4107" width="17.42578125" style="35" customWidth="1"/>
    <col min="4108" max="4108" width="0" style="35" hidden="1" customWidth="1"/>
    <col min="4109" max="4109" width="16.140625" style="35" customWidth="1"/>
    <col min="4110" max="4110" width="17.140625" style="35" bestFit="1" customWidth="1"/>
    <col min="4111" max="4111" width="15.28515625" style="35" bestFit="1" customWidth="1"/>
    <col min="4112" max="4112" width="14.85546875" style="35" bestFit="1" customWidth="1"/>
    <col min="4113" max="4113" width="13.7109375" style="35" bestFit="1" customWidth="1"/>
    <col min="4114" max="4352" width="11.42578125" style="35"/>
    <col min="4353" max="4353" width="16.5703125" style="35" customWidth="1"/>
    <col min="4354" max="4354" width="58.7109375" style="35" customWidth="1"/>
    <col min="4355" max="4355" width="21.140625" style="35" customWidth="1"/>
    <col min="4356" max="4356" width="19.28515625" style="35" customWidth="1"/>
    <col min="4357" max="4357" width="18.5703125" style="35" customWidth="1"/>
    <col min="4358" max="4358" width="22.42578125" style="35" customWidth="1"/>
    <col min="4359" max="4359" width="24.140625" style="35" customWidth="1"/>
    <col min="4360" max="4360" width="23.42578125" style="35" customWidth="1"/>
    <col min="4361" max="4361" width="16.140625" style="35" customWidth="1"/>
    <col min="4362" max="4362" width="18.7109375" style="35" customWidth="1"/>
    <col min="4363" max="4363" width="17.42578125" style="35" customWidth="1"/>
    <col min="4364" max="4364" width="0" style="35" hidden="1" customWidth="1"/>
    <col min="4365" max="4365" width="16.140625" style="35" customWidth="1"/>
    <col min="4366" max="4366" width="17.140625" style="35" bestFit="1" customWidth="1"/>
    <col min="4367" max="4367" width="15.28515625" style="35" bestFit="1" customWidth="1"/>
    <col min="4368" max="4368" width="14.85546875" style="35" bestFit="1" customWidth="1"/>
    <col min="4369" max="4369" width="13.7109375" style="35" bestFit="1" customWidth="1"/>
    <col min="4370" max="4608" width="11.42578125" style="35"/>
    <col min="4609" max="4609" width="16.5703125" style="35" customWidth="1"/>
    <col min="4610" max="4610" width="58.7109375" style="35" customWidth="1"/>
    <col min="4611" max="4611" width="21.140625" style="35" customWidth="1"/>
    <col min="4612" max="4612" width="19.28515625" style="35" customWidth="1"/>
    <col min="4613" max="4613" width="18.5703125" style="35" customWidth="1"/>
    <col min="4614" max="4614" width="22.42578125" style="35" customWidth="1"/>
    <col min="4615" max="4615" width="24.140625" style="35" customWidth="1"/>
    <col min="4616" max="4616" width="23.42578125" style="35" customWidth="1"/>
    <col min="4617" max="4617" width="16.140625" style="35" customWidth="1"/>
    <col min="4618" max="4618" width="18.7109375" style="35" customWidth="1"/>
    <col min="4619" max="4619" width="17.42578125" style="35" customWidth="1"/>
    <col min="4620" max="4620" width="0" style="35" hidden="1" customWidth="1"/>
    <col min="4621" max="4621" width="16.140625" style="35" customWidth="1"/>
    <col min="4622" max="4622" width="17.140625" style="35" bestFit="1" customWidth="1"/>
    <col min="4623" max="4623" width="15.28515625" style="35" bestFit="1" customWidth="1"/>
    <col min="4624" max="4624" width="14.85546875" style="35" bestFit="1" customWidth="1"/>
    <col min="4625" max="4625" width="13.7109375" style="35" bestFit="1" customWidth="1"/>
    <col min="4626" max="4864" width="11.42578125" style="35"/>
    <col min="4865" max="4865" width="16.5703125" style="35" customWidth="1"/>
    <col min="4866" max="4866" width="58.7109375" style="35" customWidth="1"/>
    <col min="4867" max="4867" width="21.140625" style="35" customWidth="1"/>
    <col min="4868" max="4868" width="19.28515625" style="35" customWidth="1"/>
    <col min="4869" max="4869" width="18.5703125" style="35" customWidth="1"/>
    <col min="4870" max="4870" width="22.42578125" style="35" customWidth="1"/>
    <col min="4871" max="4871" width="24.140625" style="35" customWidth="1"/>
    <col min="4872" max="4872" width="23.42578125" style="35" customWidth="1"/>
    <col min="4873" max="4873" width="16.140625" style="35" customWidth="1"/>
    <col min="4874" max="4874" width="18.7109375" style="35" customWidth="1"/>
    <col min="4875" max="4875" width="17.42578125" style="35" customWidth="1"/>
    <col min="4876" max="4876" width="0" style="35" hidden="1" customWidth="1"/>
    <col min="4877" max="4877" width="16.140625" style="35" customWidth="1"/>
    <col min="4878" max="4878" width="17.140625" style="35" bestFit="1" customWidth="1"/>
    <col min="4879" max="4879" width="15.28515625" style="35" bestFit="1" customWidth="1"/>
    <col min="4880" max="4880" width="14.85546875" style="35" bestFit="1" customWidth="1"/>
    <col min="4881" max="4881" width="13.7109375" style="35" bestFit="1" customWidth="1"/>
    <col min="4882" max="5120" width="11.42578125" style="35"/>
    <col min="5121" max="5121" width="16.5703125" style="35" customWidth="1"/>
    <col min="5122" max="5122" width="58.7109375" style="35" customWidth="1"/>
    <col min="5123" max="5123" width="21.140625" style="35" customWidth="1"/>
    <col min="5124" max="5124" width="19.28515625" style="35" customWidth="1"/>
    <col min="5125" max="5125" width="18.5703125" style="35" customWidth="1"/>
    <col min="5126" max="5126" width="22.42578125" style="35" customWidth="1"/>
    <col min="5127" max="5127" width="24.140625" style="35" customWidth="1"/>
    <col min="5128" max="5128" width="23.42578125" style="35" customWidth="1"/>
    <col min="5129" max="5129" width="16.140625" style="35" customWidth="1"/>
    <col min="5130" max="5130" width="18.7109375" style="35" customWidth="1"/>
    <col min="5131" max="5131" width="17.42578125" style="35" customWidth="1"/>
    <col min="5132" max="5132" width="0" style="35" hidden="1" customWidth="1"/>
    <col min="5133" max="5133" width="16.140625" style="35" customWidth="1"/>
    <col min="5134" max="5134" width="17.140625" style="35" bestFit="1" customWidth="1"/>
    <col min="5135" max="5135" width="15.28515625" style="35" bestFit="1" customWidth="1"/>
    <col min="5136" max="5136" width="14.85546875" style="35" bestFit="1" customWidth="1"/>
    <col min="5137" max="5137" width="13.7109375" style="35" bestFit="1" customWidth="1"/>
    <col min="5138" max="5376" width="11.42578125" style="35"/>
    <col min="5377" max="5377" width="16.5703125" style="35" customWidth="1"/>
    <col min="5378" max="5378" width="58.7109375" style="35" customWidth="1"/>
    <col min="5379" max="5379" width="21.140625" style="35" customWidth="1"/>
    <col min="5380" max="5380" width="19.28515625" style="35" customWidth="1"/>
    <col min="5381" max="5381" width="18.5703125" style="35" customWidth="1"/>
    <col min="5382" max="5382" width="22.42578125" style="35" customWidth="1"/>
    <col min="5383" max="5383" width="24.140625" style="35" customWidth="1"/>
    <col min="5384" max="5384" width="23.42578125" style="35" customWidth="1"/>
    <col min="5385" max="5385" width="16.140625" style="35" customWidth="1"/>
    <col min="5386" max="5386" width="18.7109375" style="35" customWidth="1"/>
    <col min="5387" max="5387" width="17.42578125" style="35" customWidth="1"/>
    <col min="5388" max="5388" width="0" style="35" hidden="1" customWidth="1"/>
    <col min="5389" max="5389" width="16.140625" style="35" customWidth="1"/>
    <col min="5390" max="5390" width="17.140625" style="35" bestFit="1" customWidth="1"/>
    <col min="5391" max="5391" width="15.28515625" style="35" bestFit="1" customWidth="1"/>
    <col min="5392" max="5392" width="14.85546875" style="35" bestFit="1" customWidth="1"/>
    <col min="5393" max="5393" width="13.7109375" style="35" bestFit="1" customWidth="1"/>
    <col min="5394" max="5632" width="11.42578125" style="35"/>
    <col min="5633" max="5633" width="16.5703125" style="35" customWidth="1"/>
    <col min="5634" max="5634" width="58.7109375" style="35" customWidth="1"/>
    <col min="5635" max="5635" width="21.140625" style="35" customWidth="1"/>
    <col min="5636" max="5636" width="19.28515625" style="35" customWidth="1"/>
    <col min="5637" max="5637" width="18.5703125" style="35" customWidth="1"/>
    <col min="5638" max="5638" width="22.42578125" style="35" customWidth="1"/>
    <col min="5639" max="5639" width="24.140625" style="35" customWidth="1"/>
    <col min="5640" max="5640" width="23.42578125" style="35" customWidth="1"/>
    <col min="5641" max="5641" width="16.140625" style="35" customWidth="1"/>
    <col min="5642" max="5642" width="18.7109375" style="35" customWidth="1"/>
    <col min="5643" max="5643" width="17.42578125" style="35" customWidth="1"/>
    <col min="5644" max="5644" width="0" style="35" hidden="1" customWidth="1"/>
    <col min="5645" max="5645" width="16.140625" style="35" customWidth="1"/>
    <col min="5646" max="5646" width="17.140625" style="35" bestFit="1" customWidth="1"/>
    <col min="5647" max="5647" width="15.28515625" style="35" bestFit="1" customWidth="1"/>
    <col min="5648" max="5648" width="14.85546875" style="35" bestFit="1" customWidth="1"/>
    <col min="5649" max="5649" width="13.7109375" style="35" bestFit="1" customWidth="1"/>
    <col min="5650" max="5888" width="11.42578125" style="35"/>
    <col min="5889" max="5889" width="16.5703125" style="35" customWidth="1"/>
    <col min="5890" max="5890" width="58.7109375" style="35" customWidth="1"/>
    <col min="5891" max="5891" width="21.140625" style="35" customWidth="1"/>
    <col min="5892" max="5892" width="19.28515625" style="35" customWidth="1"/>
    <col min="5893" max="5893" width="18.5703125" style="35" customWidth="1"/>
    <col min="5894" max="5894" width="22.42578125" style="35" customWidth="1"/>
    <col min="5895" max="5895" width="24.140625" style="35" customWidth="1"/>
    <col min="5896" max="5896" width="23.42578125" style="35" customWidth="1"/>
    <col min="5897" max="5897" width="16.140625" style="35" customWidth="1"/>
    <col min="5898" max="5898" width="18.7109375" style="35" customWidth="1"/>
    <col min="5899" max="5899" width="17.42578125" style="35" customWidth="1"/>
    <col min="5900" max="5900" width="0" style="35" hidden="1" customWidth="1"/>
    <col min="5901" max="5901" width="16.140625" style="35" customWidth="1"/>
    <col min="5902" max="5902" width="17.140625" style="35" bestFit="1" customWidth="1"/>
    <col min="5903" max="5903" width="15.28515625" style="35" bestFit="1" customWidth="1"/>
    <col min="5904" max="5904" width="14.85546875" style="35" bestFit="1" customWidth="1"/>
    <col min="5905" max="5905" width="13.7109375" style="35" bestFit="1" customWidth="1"/>
    <col min="5906" max="6144" width="11.42578125" style="35"/>
    <col min="6145" max="6145" width="16.5703125" style="35" customWidth="1"/>
    <col min="6146" max="6146" width="58.7109375" style="35" customWidth="1"/>
    <col min="6147" max="6147" width="21.140625" style="35" customWidth="1"/>
    <col min="6148" max="6148" width="19.28515625" style="35" customWidth="1"/>
    <col min="6149" max="6149" width="18.5703125" style="35" customWidth="1"/>
    <col min="6150" max="6150" width="22.42578125" style="35" customWidth="1"/>
    <col min="6151" max="6151" width="24.140625" style="35" customWidth="1"/>
    <col min="6152" max="6152" width="23.42578125" style="35" customWidth="1"/>
    <col min="6153" max="6153" width="16.140625" style="35" customWidth="1"/>
    <col min="6154" max="6154" width="18.7109375" style="35" customWidth="1"/>
    <col min="6155" max="6155" width="17.42578125" style="35" customWidth="1"/>
    <col min="6156" max="6156" width="0" style="35" hidden="1" customWidth="1"/>
    <col min="6157" max="6157" width="16.140625" style="35" customWidth="1"/>
    <col min="6158" max="6158" width="17.140625" style="35" bestFit="1" customWidth="1"/>
    <col min="6159" max="6159" width="15.28515625" style="35" bestFit="1" customWidth="1"/>
    <col min="6160" max="6160" width="14.85546875" style="35" bestFit="1" customWidth="1"/>
    <col min="6161" max="6161" width="13.7109375" style="35" bestFit="1" customWidth="1"/>
    <col min="6162" max="6400" width="11.42578125" style="35"/>
    <col min="6401" max="6401" width="16.5703125" style="35" customWidth="1"/>
    <col min="6402" max="6402" width="58.7109375" style="35" customWidth="1"/>
    <col min="6403" max="6403" width="21.140625" style="35" customWidth="1"/>
    <col min="6404" max="6404" width="19.28515625" style="35" customWidth="1"/>
    <col min="6405" max="6405" width="18.5703125" style="35" customWidth="1"/>
    <col min="6406" max="6406" width="22.42578125" style="35" customWidth="1"/>
    <col min="6407" max="6407" width="24.140625" style="35" customWidth="1"/>
    <col min="6408" max="6408" width="23.42578125" style="35" customWidth="1"/>
    <col min="6409" max="6409" width="16.140625" style="35" customWidth="1"/>
    <col min="6410" max="6410" width="18.7109375" style="35" customWidth="1"/>
    <col min="6411" max="6411" width="17.42578125" style="35" customWidth="1"/>
    <col min="6412" max="6412" width="0" style="35" hidden="1" customWidth="1"/>
    <col min="6413" max="6413" width="16.140625" style="35" customWidth="1"/>
    <col min="6414" max="6414" width="17.140625" style="35" bestFit="1" customWidth="1"/>
    <col min="6415" max="6415" width="15.28515625" style="35" bestFit="1" customWidth="1"/>
    <col min="6416" max="6416" width="14.85546875" style="35" bestFit="1" customWidth="1"/>
    <col min="6417" max="6417" width="13.7109375" style="35" bestFit="1" customWidth="1"/>
    <col min="6418" max="6656" width="11.42578125" style="35"/>
    <col min="6657" max="6657" width="16.5703125" style="35" customWidth="1"/>
    <col min="6658" max="6658" width="58.7109375" style="35" customWidth="1"/>
    <col min="6659" max="6659" width="21.140625" style="35" customWidth="1"/>
    <col min="6660" max="6660" width="19.28515625" style="35" customWidth="1"/>
    <col min="6661" max="6661" width="18.5703125" style="35" customWidth="1"/>
    <col min="6662" max="6662" width="22.42578125" style="35" customWidth="1"/>
    <col min="6663" max="6663" width="24.140625" style="35" customWidth="1"/>
    <col min="6664" max="6664" width="23.42578125" style="35" customWidth="1"/>
    <col min="6665" max="6665" width="16.140625" style="35" customWidth="1"/>
    <col min="6666" max="6666" width="18.7109375" style="35" customWidth="1"/>
    <col min="6667" max="6667" width="17.42578125" style="35" customWidth="1"/>
    <col min="6668" max="6668" width="0" style="35" hidden="1" customWidth="1"/>
    <col min="6669" max="6669" width="16.140625" style="35" customWidth="1"/>
    <col min="6670" max="6670" width="17.140625" style="35" bestFit="1" customWidth="1"/>
    <col min="6671" max="6671" width="15.28515625" style="35" bestFit="1" customWidth="1"/>
    <col min="6672" max="6672" width="14.85546875" style="35" bestFit="1" customWidth="1"/>
    <col min="6673" max="6673" width="13.7109375" style="35" bestFit="1" customWidth="1"/>
    <col min="6674" max="6912" width="11.42578125" style="35"/>
    <col min="6913" max="6913" width="16.5703125" style="35" customWidth="1"/>
    <col min="6914" max="6914" width="58.7109375" style="35" customWidth="1"/>
    <col min="6915" max="6915" width="21.140625" style="35" customWidth="1"/>
    <col min="6916" max="6916" width="19.28515625" style="35" customWidth="1"/>
    <col min="6917" max="6917" width="18.5703125" style="35" customWidth="1"/>
    <col min="6918" max="6918" width="22.42578125" style="35" customWidth="1"/>
    <col min="6919" max="6919" width="24.140625" style="35" customWidth="1"/>
    <col min="6920" max="6920" width="23.42578125" style="35" customWidth="1"/>
    <col min="6921" max="6921" width="16.140625" style="35" customWidth="1"/>
    <col min="6922" max="6922" width="18.7109375" style="35" customWidth="1"/>
    <col min="6923" max="6923" width="17.42578125" style="35" customWidth="1"/>
    <col min="6924" max="6924" width="0" style="35" hidden="1" customWidth="1"/>
    <col min="6925" max="6925" width="16.140625" style="35" customWidth="1"/>
    <col min="6926" max="6926" width="17.140625" style="35" bestFit="1" customWidth="1"/>
    <col min="6927" max="6927" width="15.28515625" style="35" bestFit="1" customWidth="1"/>
    <col min="6928" max="6928" width="14.85546875" style="35" bestFit="1" customWidth="1"/>
    <col min="6929" max="6929" width="13.7109375" style="35" bestFit="1" customWidth="1"/>
    <col min="6930" max="7168" width="11.42578125" style="35"/>
    <col min="7169" max="7169" width="16.5703125" style="35" customWidth="1"/>
    <col min="7170" max="7170" width="58.7109375" style="35" customWidth="1"/>
    <col min="7171" max="7171" width="21.140625" style="35" customWidth="1"/>
    <col min="7172" max="7172" width="19.28515625" style="35" customWidth="1"/>
    <col min="7173" max="7173" width="18.5703125" style="35" customWidth="1"/>
    <col min="7174" max="7174" width="22.42578125" style="35" customWidth="1"/>
    <col min="7175" max="7175" width="24.140625" style="35" customWidth="1"/>
    <col min="7176" max="7176" width="23.42578125" style="35" customWidth="1"/>
    <col min="7177" max="7177" width="16.140625" style="35" customWidth="1"/>
    <col min="7178" max="7178" width="18.7109375" style="35" customWidth="1"/>
    <col min="7179" max="7179" width="17.42578125" style="35" customWidth="1"/>
    <col min="7180" max="7180" width="0" style="35" hidden="1" customWidth="1"/>
    <col min="7181" max="7181" width="16.140625" style="35" customWidth="1"/>
    <col min="7182" max="7182" width="17.140625" style="35" bestFit="1" customWidth="1"/>
    <col min="7183" max="7183" width="15.28515625" style="35" bestFit="1" customWidth="1"/>
    <col min="7184" max="7184" width="14.85546875" style="35" bestFit="1" customWidth="1"/>
    <col min="7185" max="7185" width="13.7109375" style="35" bestFit="1" customWidth="1"/>
    <col min="7186" max="7424" width="11.42578125" style="35"/>
    <col min="7425" max="7425" width="16.5703125" style="35" customWidth="1"/>
    <col min="7426" max="7426" width="58.7109375" style="35" customWidth="1"/>
    <col min="7427" max="7427" width="21.140625" style="35" customWidth="1"/>
    <col min="7428" max="7428" width="19.28515625" style="35" customWidth="1"/>
    <col min="7429" max="7429" width="18.5703125" style="35" customWidth="1"/>
    <col min="7430" max="7430" width="22.42578125" style="35" customWidth="1"/>
    <col min="7431" max="7431" width="24.140625" style="35" customWidth="1"/>
    <col min="7432" max="7432" width="23.42578125" style="35" customWidth="1"/>
    <col min="7433" max="7433" width="16.140625" style="35" customWidth="1"/>
    <col min="7434" max="7434" width="18.7109375" style="35" customWidth="1"/>
    <col min="7435" max="7435" width="17.42578125" style="35" customWidth="1"/>
    <col min="7436" max="7436" width="0" style="35" hidden="1" customWidth="1"/>
    <col min="7437" max="7437" width="16.140625" style="35" customWidth="1"/>
    <col min="7438" max="7438" width="17.140625" style="35" bestFit="1" customWidth="1"/>
    <col min="7439" max="7439" width="15.28515625" style="35" bestFit="1" customWidth="1"/>
    <col min="7440" max="7440" width="14.85546875" style="35" bestFit="1" customWidth="1"/>
    <col min="7441" max="7441" width="13.7109375" style="35" bestFit="1" customWidth="1"/>
    <col min="7442" max="7680" width="11.42578125" style="35"/>
    <col min="7681" max="7681" width="16.5703125" style="35" customWidth="1"/>
    <col min="7682" max="7682" width="58.7109375" style="35" customWidth="1"/>
    <col min="7683" max="7683" width="21.140625" style="35" customWidth="1"/>
    <col min="7684" max="7684" width="19.28515625" style="35" customWidth="1"/>
    <col min="7685" max="7685" width="18.5703125" style="35" customWidth="1"/>
    <col min="7686" max="7686" width="22.42578125" style="35" customWidth="1"/>
    <col min="7687" max="7687" width="24.140625" style="35" customWidth="1"/>
    <col min="7688" max="7688" width="23.42578125" style="35" customWidth="1"/>
    <col min="7689" max="7689" width="16.140625" style="35" customWidth="1"/>
    <col min="7690" max="7690" width="18.7109375" style="35" customWidth="1"/>
    <col min="7691" max="7691" width="17.42578125" style="35" customWidth="1"/>
    <col min="7692" max="7692" width="0" style="35" hidden="1" customWidth="1"/>
    <col min="7693" max="7693" width="16.140625" style="35" customWidth="1"/>
    <col min="7694" max="7694" width="17.140625" style="35" bestFit="1" customWidth="1"/>
    <col min="7695" max="7695" width="15.28515625" style="35" bestFit="1" customWidth="1"/>
    <col min="7696" max="7696" width="14.85546875" style="35" bestFit="1" customWidth="1"/>
    <col min="7697" max="7697" width="13.7109375" style="35" bestFit="1" customWidth="1"/>
    <col min="7698" max="7936" width="11.42578125" style="35"/>
    <col min="7937" max="7937" width="16.5703125" style="35" customWidth="1"/>
    <col min="7938" max="7938" width="58.7109375" style="35" customWidth="1"/>
    <col min="7939" max="7939" width="21.140625" style="35" customWidth="1"/>
    <col min="7940" max="7940" width="19.28515625" style="35" customWidth="1"/>
    <col min="7941" max="7941" width="18.5703125" style="35" customWidth="1"/>
    <col min="7942" max="7942" width="22.42578125" style="35" customWidth="1"/>
    <col min="7943" max="7943" width="24.140625" style="35" customWidth="1"/>
    <col min="7944" max="7944" width="23.42578125" style="35" customWidth="1"/>
    <col min="7945" max="7945" width="16.140625" style="35" customWidth="1"/>
    <col min="7946" max="7946" width="18.7109375" style="35" customWidth="1"/>
    <col min="7947" max="7947" width="17.42578125" style="35" customWidth="1"/>
    <col min="7948" max="7948" width="0" style="35" hidden="1" customWidth="1"/>
    <col min="7949" max="7949" width="16.140625" style="35" customWidth="1"/>
    <col min="7950" max="7950" width="17.140625" style="35" bestFit="1" customWidth="1"/>
    <col min="7951" max="7951" width="15.28515625" style="35" bestFit="1" customWidth="1"/>
    <col min="7952" max="7952" width="14.85546875" style="35" bestFit="1" customWidth="1"/>
    <col min="7953" max="7953" width="13.7109375" style="35" bestFit="1" customWidth="1"/>
    <col min="7954" max="8192" width="11.42578125" style="35"/>
    <col min="8193" max="8193" width="16.5703125" style="35" customWidth="1"/>
    <col min="8194" max="8194" width="58.7109375" style="35" customWidth="1"/>
    <col min="8195" max="8195" width="21.140625" style="35" customWidth="1"/>
    <col min="8196" max="8196" width="19.28515625" style="35" customWidth="1"/>
    <col min="8197" max="8197" width="18.5703125" style="35" customWidth="1"/>
    <col min="8198" max="8198" width="22.42578125" style="35" customWidth="1"/>
    <col min="8199" max="8199" width="24.140625" style="35" customWidth="1"/>
    <col min="8200" max="8200" width="23.42578125" style="35" customWidth="1"/>
    <col min="8201" max="8201" width="16.140625" style="35" customWidth="1"/>
    <col min="8202" max="8202" width="18.7109375" style="35" customWidth="1"/>
    <col min="8203" max="8203" width="17.42578125" style="35" customWidth="1"/>
    <col min="8204" max="8204" width="0" style="35" hidden="1" customWidth="1"/>
    <col min="8205" max="8205" width="16.140625" style="35" customWidth="1"/>
    <col min="8206" max="8206" width="17.140625" style="35" bestFit="1" customWidth="1"/>
    <col min="8207" max="8207" width="15.28515625" style="35" bestFit="1" customWidth="1"/>
    <col min="8208" max="8208" width="14.85546875" style="35" bestFit="1" customWidth="1"/>
    <col min="8209" max="8209" width="13.7109375" style="35" bestFit="1" customWidth="1"/>
    <col min="8210" max="8448" width="11.42578125" style="35"/>
    <col min="8449" max="8449" width="16.5703125" style="35" customWidth="1"/>
    <col min="8450" max="8450" width="58.7109375" style="35" customWidth="1"/>
    <col min="8451" max="8451" width="21.140625" style="35" customWidth="1"/>
    <col min="8452" max="8452" width="19.28515625" style="35" customWidth="1"/>
    <col min="8453" max="8453" width="18.5703125" style="35" customWidth="1"/>
    <col min="8454" max="8454" width="22.42578125" style="35" customWidth="1"/>
    <col min="8455" max="8455" width="24.140625" style="35" customWidth="1"/>
    <col min="8456" max="8456" width="23.42578125" style="35" customWidth="1"/>
    <col min="8457" max="8457" width="16.140625" style="35" customWidth="1"/>
    <col min="8458" max="8458" width="18.7109375" style="35" customWidth="1"/>
    <col min="8459" max="8459" width="17.42578125" style="35" customWidth="1"/>
    <col min="8460" max="8460" width="0" style="35" hidden="1" customWidth="1"/>
    <col min="8461" max="8461" width="16.140625" style="35" customWidth="1"/>
    <col min="8462" max="8462" width="17.140625" style="35" bestFit="1" customWidth="1"/>
    <col min="8463" max="8463" width="15.28515625" style="35" bestFit="1" customWidth="1"/>
    <col min="8464" max="8464" width="14.85546875" style="35" bestFit="1" customWidth="1"/>
    <col min="8465" max="8465" width="13.7109375" style="35" bestFit="1" customWidth="1"/>
    <col min="8466" max="8704" width="11.42578125" style="35"/>
    <col min="8705" max="8705" width="16.5703125" style="35" customWidth="1"/>
    <col min="8706" max="8706" width="58.7109375" style="35" customWidth="1"/>
    <col min="8707" max="8707" width="21.140625" style="35" customWidth="1"/>
    <col min="8708" max="8708" width="19.28515625" style="35" customWidth="1"/>
    <col min="8709" max="8709" width="18.5703125" style="35" customWidth="1"/>
    <col min="8710" max="8710" width="22.42578125" style="35" customWidth="1"/>
    <col min="8711" max="8711" width="24.140625" style="35" customWidth="1"/>
    <col min="8712" max="8712" width="23.42578125" style="35" customWidth="1"/>
    <col min="8713" max="8713" width="16.140625" style="35" customWidth="1"/>
    <col min="8714" max="8714" width="18.7109375" style="35" customWidth="1"/>
    <col min="8715" max="8715" width="17.42578125" style="35" customWidth="1"/>
    <col min="8716" max="8716" width="0" style="35" hidden="1" customWidth="1"/>
    <col min="8717" max="8717" width="16.140625" style="35" customWidth="1"/>
    <col min="8718" max="8718" width="17.140625" style="35" bestFit="1" customWidth="1"/>
    <col min="8719" max="8719" width="15.28515625" style="35" bestFit="1" customWidth="1"/>
    <col min="8720" max="8720" width="14.85546875" style="35" bestFit="1" customWidth="1"/>
    <col min="8721" max="8721" width="13.7109375" style="35" bestFit="1" customWidth="1"/>
    <col min="8722" max="8960" width="11.42578125" style="35"/>
    <col min="8961" max="8961" width="16.5703125" style="35" customWidth="1"/>
    <col min="8962" max="8962" width="58.7109375" style="35" customWidth="1"/>
    <col min="8963" max="8963" width="21.140625" style="35" customWidth="1"/>
    <col min="8964" max="8964" width="19.28515625" style="35" customWidth="1"/>
    <col min="8965" max="8965" width="18.5703125" style="35" customWidth="1"/>
    <col min="8966" max="8966" width="22.42578125" style="35" customWidth="1"/>
    <col min="8967" max="8967" width="24.140625" style="35" customWidth="1"/>
    <col min="8968" max="8968" width="23.42578125" style="35" customWidth="1"/>
    <col min="8969" max="8969" width="16.140625" style="35" customWidth="1"/>
    <col min="8970" max="8970" width="18.7109375" style="35" customWidth="1"/>
    <col min="8971" max="8971" width="17.42578125" style="35" customWidth="1"/>
    <col min="8972" max="8972" width="0" style="35" hidden="1" customWidth="1"/>
    <col min="8973" max="8973" width="16.140625" style="35" customWidth="1"/>
    <col min="8974" max="8974" width="17.140625" style="35" bestFit="1" customWidth="1"/>
    <col min="8975" max="8975" width="15.28515625" style="35" bestFit="1" customWidth="1"/>
    <col min="8976" max="8976" width="14.85546875" style="35" bestFit="1" customWidth="1"/>
    <col min="8977" max="8977" width="13.7109375" style="35" bestFit="1" customWidth="1"/>
    <col min="8978" max="9216" width="11.42578125" style="35"/>
    <col min="9217" max="9217" width="16.5703125" style="35" customWidth="1"/>
    <col min="9218" max="9218" width="58.7109375" style="35" customWidth="1"/>
    <col min="9219" max="9219" width="21.140625" style="35" customWidth="1"/>
    <col min="9220" max="9220" width="19.28515625" style="35" customWidth="1"/>
    <col min="9221" max="9221" width="18.5703125" style="35" customWidth="1"/>
    <col min="9222" max="9222" width="22.42578125" style="35" customWidth="1"/>
    <col min="9223" max="9223" width="24.140625" style="35" customWidth="1"/>
    <col min="9224" max="9224" width="23.42578125" style="35" customWidth="1"/>
    <col min="9225" max="9225" width="16.140625" style="35" customWidth="1"/>
    <col min="9226" max="9226" width="18.7109375" style="35" customWidth="1"/>
    <col min="9227" max="9227" width="17.42578125" style="35" customWidth="1"/>
    <col min="9228" max="9228" width="0" style="35" hidden="1" customWidth="1"/>
    <col min="9229" max="9229" width="16.140625" style="35" customWidth="1"/>
    <col min="9230" max="9230" width="17.140625" style="35" bestFit="1" customWidth="1"/>
    <col min="9231" max="9231" width="15.28515625" style="35" bestFit="1" customWidth="1"/>
    <col min="9232" max="9232" width="14.85546875" style="35" bestFit="1" customWidth="1"/>
    <col min="9233" max="9233" width="13.7109375" style="35" bestFit="1" customWidth="1"/>
    <col min="9234" max="9472" width="11.42578125" style="35"/>
    <col min="9473" max="9473" width="16.5703125" style="35" customWidth="1"/>
    <col min="9474" max="9474" width="58.7109375" style="35" customWidth="1"/>
    <col min="9475" max="9475" width="21.140625" style="35" customWidth="1"/>
    <col min="9476" max="9476" width="19.28515625" style="35" customWidth="1"/>
    <col min="9477" max="9477" width="18.5703125" style="35" customWidth="1"/>
    <col min="9478" max="9478" width="22.42578125" style="35" customWidth="1"/>
    <col min="9479" max="9479" width="24.140625" style="35" customWidth="1"/>
    <col min="9480" max="9480" width="23.42578125" style="35" customWidth="1"/>
    <col min="9481" max="9481" width="16.140625" style="35" customWidth="1"/>
    <col min="9482" max="9482" width="18.7109375" style="35" customWidth="1"/>
    <col min="9483" max="9483" width="17.42578125" style="35" customWidth="1"/>
    <col min="9484" max="9484" width="0" style="35" hidden="1" customWidth="1"/>
    <col min="9485" max="9485" width="16.140625" style="35" customWidth="1"/>
    <col min="9486" max="9486" width="17.140625" style="35" bestFit="1" customWidth="1"/>
    <col min="9487" max="9487" width="15.28515625" style="35" bestFit="1" customWidth="1"/>
    <col min="9488" max="9488" width="14.85546875" style="35" bestFit="1" customWidth="1"/>
    <col min="9489" max="9489" width="13.7109375" style="35" bestFit="1" customWidth="1"/>
    <col min="9490" max="9728" width="11.42578125" style="35"/>
    <col min="9729" max="9729" width="16.5703125" style="35" customWidth="1"/>
    <col min="9730" max="9730" width="58.7109375" style="35" customWidth="1"/>
    <col min="9731" max="9731" width="21.140625" style="35" customWidth="1"/>
    <col min="9732" max="9732" width="19.28515625" style="35" customWidth="1"/>
    <col min="9733" max="9733" width="18.5703125" style="35" customWidth="1"/>
    <col min="9734" max="9734" width="22.42578125" style="35" customWidth="1"/>
    <col min="9735" max="9735" width="24.140625" style="35" customWidth="1"/>
    <col min="9736" max="9736" width="23.42578125" style="35" customWidth="1"/>
    <col min="9737" max="9737" width="16.140625" style="35" customWidth="1"/>
    <col min="9738" max="9738" width="18.7109375" style="35" customWidth="1"/>
    <col min="9739" max="9739" width="17.42578125" style="35" customWidth="1"/>
    <col min="9740" max="9740" width="0" style="35" hidden="1" customWidth="1"/>
    <col min="9741" max="9741" width="16.140625" style="35" customWidth="1"/>
    <col min="9742" max="9742" width="17.140625" style="35" bestFit="1" customWidth="1"/>
    <col min="9743" max="9743" width="15.28515625" style="35" bestFit="1" customWidth="1"/>
    <col min="9744" max="9744" width="14.85546875" style="35" bestFit="1" customWidth="1"/>
    <col min="9745" max="9745" width="13.7109375" style="35" bestFit="1" customWidth="1"/>
    <col min="9746" max="9984" width="11.42578125" style="35"/>
    <col min="9985" max="9985" width="16.5703125" style="35" customWidth="1"/>
    <col min="9986" max="9986" width="58.7109375" style="35" customWidth="1"/>
    <col min="9987" max="9987" width="21.140625" style="35" customWidth="1"/>
    <col min="9988" max="9988" width="19.28515625" style="35" customWidth="1"/>
    <col min="9989" max="9989" width="18.5703125" style="35" customWidth="1"/>
    <col min="9990" max="9990" width="22.42578125" style="35" customWidth="1"/>
    <col min="9991" max="9991" width="24.140625" style="35" customWidth="1"/>
    <col min="9992" max="9992" width="23.42578125" style="35" customWidth="1"/>
    <col min="9993" max="9993" width="16.140625" style="35" customWidth="1"/>
    <col min="9994" max="9994" width="18.7109375" style="35" customWidth="1"/>
    <col min="9995" max="9995" width="17.42578125" style="35" customWidth="1"/>
    <col min="9996" max="9996" width="0" style="35" hidden="1" customWidth="1"/>
    <col min="9997" max="9997" width="16.140625" style="35" customWidth="1"/>
    <col min="9998" max="9998" width="17.140625" style="35" bestFit="1" customWidth="1"/>
    <col min="9999" max="9999" width="15.28515625" style="35" bestFit="1" customWidth="1"/>
    <col min="10000" max="10000" width="14.85546875" style="35" bestFit="1" customWidth="1"/>
    <col min="10001" max="10001" width="13.7109375" style="35" bestFit="1" customWidth="1"/>
    <col min="10002" max="10240" width="11.42578125" style="35"/>
    <col min="10241" max="10241" width="16.5703125" style="35" customWidth="1"/>
    <col min="10242" max="10242" width="58.7109375" style="35" customWidth="1"/>
    <col min="10243" max="10243" width="21.140625" style="35" customWidth="1"/>
    <col min="10244" max="10244" width="19.28515625" style="35" customWidth="1"/>
    <col min="10245" max="10245" width="18.5703125" style="35" customWidth="1"/>
    <col min="10246" max="10246" width="22.42578125" style="35" customWidth="1"/>
    <col min="10247" max="10247" width="24.140625" style="35" customWidth="1"/>
    <col min="10248" max="10248" width="23.42578125" style="35" customWidth="1"/>
    <col min="10249" max="10249" width="16.140625" style="35" customWidth="1"/>
    <col min="10250" max="10250" width="18.7109375" style="35" customWidth="1"/>
    <col min="10251" max="10251" width="17.42578125" style="35" customWidth="1"/>
    <col min="10252" max="10252" width="0" style="35" hidden="1" customWidth="1"/>
    <col min="10253" max="10253" width="16.140625" style="35" customWidth="1"/>
    <col min="10254" max="10254" width="17.140625" style="35" bestFit="1" customWidth="1"/>
    <col min="10255" max="10255" width="15.28515625" style="35" bestFit="1" customWidth="1"/>
    <col min="10256" max="10256" width="14.85546875" style="35" bestFit="1" customWidth="1"/>
    <col min="10257" max="10257" width="13.7109375" style="35" bestFit="1" customWidth="1"/>
    <col min="10258" max="10496" width="11.42578125" style="35"/>
    <col min="10497" max="10497" width="16.5703125" style="35" customWidth="1"/>
    <col min="10498" max="10498" width="58.7109375" style="35" customWidth="1"/>
    <col min="10499" max="10499" width="21.140625" style="35" customWidth="1"/>
    <col min="10500" max="10500" width="19.28515625" style="35" customWidth="1"/>
    <col min="10501" max="10501" width="18.5703125" style="35" customWidth="1"/>
    <col min="10502" max="10502" width="22.42578125" style="35" customWidth="1"/>
    <col min="10503" max="10503" width="24.140625" style="35" customWidth="1"/>
    <col min="10504" max="10504" width="23.42578125" style="35" customWidth="1"/>
    <col min="10505" max="10505" width="16.140625" style="35" customWidth="1"/>
    <col min="10506" max="10506" width="18.7109375" style="35" customWidth="1"/>
    <col min="10507" max="10507" width="17.42578125" style="35" customWidth="1"/>
    <col min="10508" max="10508" width="0" style="35" hidden="1" customWidth="1"/>
    <col min="10509" max="10509" width="16.140625" style="35" customWidth="1"/>
    <col min="10510" max="10510" width="17.140625" style="35" bestFit="1" customWidth="1"/>
    <col min="10511" max="10511" width="15.28515625" style="35" bestFit="1" customWidth="1"/>
    <col min="10512" max="10512" width="14.85546875" style="35" bestFit="1" customWidth="1"/>
    <col min="10513" max="10513" width="13.7109375" style="35" bestFit="1" customWidth="1"/>
    <col min="10514" max="10752" width="11.42578125" style="35"/>
    <col min="10753" max="10753" width="16.5703125" style="35" customWidth="1"/>
    <col min="10754" max="10754" width="58.7109375" style="35" customWidth="1"/>
    <col min="10755" max="10755" width="21.140625" style="35" customWidth="1"/>
    <col min="10756" max="10756" width="19.28515625" style="35" customWidth="1"/>
    <col min="10757" max="10757" width="18.5703125" style="35" customWidth="1"/>
    <col min="10758" max="10758" width="22.42578125" style="35" customWidth="1"/>
    <col min="10759" max="10759" width="24.140625" style="35" customWidth="1"/>
    <col min="10760" max="10760" width="23.42578125" style="35" customWidth="1"/>
    <col min="10761" max="10761" width="16.140625" style="35" customWidth="1"/>
    <col min="10762" max="10762" width="18.7109375" style="35" customWidth="1"/>
    <col min="10763" max="10763" width="17.42578125" style="35" customWidth="1"/>
    <col min="10764" max="10764" width="0" style="35" hidden="1" customWidth="1"/>
    <col min="10765" max="10765" width="16.140625" style="35" customWidth="1"/>
    <col min="10766" max="10766" width="17.140625" style="35" bestFit="1" customWidth="1"/>
    <col min="10767" max="10767" width="15.28515625" style="35" bestFit="1" customWidth="1"/>
    <col min="10768" max="10768" width="14.85546875" style="35" bestFit="1" customWidth="1"/>
    <col min="10769" max="10769" width="13.7109375" style="35" bestFit="1" customWidth="1"/>
    <col min="10770" max="11008" width="11.42578125" style="35"/>
    <col min="11009" max="11009" width="16.5703125" style="35" customWidth="1"/>
    <col min="11010" max="11010" width="58.7109375" style="35" customWidth="1"/>
    <col min="11011" max="11011" width="21.140625" style="35" customWidth="1"/>
    <col min="11012" max="11012" width="19.28515625" style="35" customWidth="1"/>
    <col min="11013" max="11013" width="18.5703125" style="35" customWidth="1"/>
    <col min="11014" max="11014" width="22.42578125" style="35" customWidth="1"/>
    <col min="11015" max="11015" width="24.140625" style="35" customWidth="1"/>
    <col min="11016" max="11016" width="23.42578125" style="35" customWidth="1"/>
    <col min="11017" max="11017" width="16.140625" style="35" customWidth="1"/>
    <col min="11018" max="11018" width="18.7109375" style="35" customWidth="1"/>
    <col min="11019" max="11019" width="17.42578125" style="35" customWidth="1"/>
    <col min="11020" max="11020" width="0" style="35" hidden="1" customWidth="1"/>
    <col min="11021" max="11021" width="16.140625" style="35" customWidth="1"/>
    <col min="11022" max="11022" width="17.140625" style="35" bestFit="1" customWidth="1"/>
    <col min="11023" max="11023" width="15.28515625" style="35" bestFit="1" customWidth="1"/>
    <col min="11024" max="11024" width="14.85546875" style="35" bestFit="1" customWidth="1"/>
    <col min="11025" max="11025" width="13.7109375" style="35" bestFit="1" customWidth="1"/>
    <col min="11026" max="11264" width="11.42578125" style="35"/>
    <col min="11265" max="11265" width="16.5703125" style="35" customWidth="1"/>
    <col min="11266" max="11266" width="58.7109375" style="35" customWidth="1"/>
    <col min="11267" max="11267" width="21.140625" style="35" customWidth="1"/>
    <col min="11268" max="11268" width="19.28515625" style="35" customWidth="1"/>
    <col min="11269" max="11269" width="18.5703125" style="35" customWidth="1"/>
    <col min="11270" max="11270" width="22.42578125" style="35" customWidth="1"/>
    <col min="11271" max="11271" width="24.140625" style="35" customWidth="1"/>
    <col min="11272" max="11272" width="23.42578125" style="35" customWidth="1"/>
    <col min="11273" max="11273" width="16.140625" style="35" customWidth="1"/>
    <col min="11274" max="11274" width="18.7109375" style="35" customWidth="1"/>
    <col min="11275" max="11275" width="17.42578125" style="35" customWidth="1"/>
    <col min="11276" max="11276" width="0" style="35" hidden="1" customWidth="1"/>
    <col min="11277" max="11277" width="16.140625" style="35" customWidth="1"/>
    <col min="11278" max="11278" width="17.140625" style="35" bestFit="1" customWidth="1"/>
    <col min="11279" max="11279" width="15.28515625" style="35" bestFit="1" customWidth="1"/>
    <col min="11280" max="11280" width="14.85546875" style="35" bestFit="1" customWidth="1"/>
    <col min="11281" max="11281" width="13.7109375" style="35" bestFit="1" customWidth="1"/>
    <col min="11282" max="11520" width="11.42578125" style="35"/>
    <col min="11521" max="11521" width="16.5703125" style="35" customWidth="1"/>
    <col min="11522" max="11522" width="58.7109375" style="35" customWidth="1"/>
    <col min="11523" max="11523" width="21.140625" style="35" customWidth="1"/>
    <col min="11524" max="11524" width="19.28515625" style="35" customWidth="1"/>
    <col min="11525" max="11525" width="18.5703125" style="35" customWidth="1"/>
    <col min="11526" max="11526" width="22.42578125" style="35" customWidth="1"/>
    <col min="11527" max="11527" width="24.140625" style="35" customWidth="1"/>
    <col min="11528" max="11528" width="23.42578125" style="35" customWidth="1"/>
    <col min="11529" max="11529" width="16.140625" style="35" customWidth="1"/>
    <col min="11530" max="11530" width="18.7109375" style="35" customWidth="1"/>
    <col min="11531" max="11531" width="17.42578125" style="35" customWidth="1"/>
    <col min="11532" max="11532" width="0" style="35" hidden="1" customWidth="1"/>
    <col min="11533" max="11533" width="16.140625" style="35" customWidth="1"/>
    <col min="11534" max="11534" width="17.140625" style="35" bestFit="1" customWidth="1"/>
    <col min="11535" max="11535" width="15.28515625" style="35" bestFit="1" customWidth="1"/>
    <col min="11536" max="11536" width="14.85546875" style="35" bestFit="1" customWidth="1"/>
    <col min="11537" max="11537" width="13.7109375" style="35" bestFit="1" customWidth="1"/>
    <col min="11538" max="11776" width="11.42578125" style="35"/>
    <col min="11777" max="11777" width="16.5703125" style="35" customWidth="1"/>
    <col min="11778" max="11778" width="58.7109375" style="35" customWidth="1"/>
    <col min="11779" max="11779" width="21.140625" style="35" customWidth="1"/>
    <col min="11780" max="11780" width="19.28515625" style="35" customWidth="1"/>
    <col min="11781" max="11781" width="18.5703125" style="35" customWidth="1"/>
    <col min="11782" max="11782" width="22.42578125" style="35" customWidth="1"/>
    <col min="11783" max="11783" width="24.140625" style="35" customWidth="1"/>
    <col min="11784" max="11784" width="23.42578125" style="35" customWidth="1"/>
    <col min="11785" max="11785" width="16.140625" style="35" customWidth="1"/>
    <col min="11786" max="11786" width="18.7109375" style="35" customWidth="1"/>
    <col min="11787" max="11787" width="17.42578125" style="35" customWidth="1"/>
    <col min="11788" max="11788" width="0" style="35" hidden="1" customWidth="1"/>
    <col min="11789" max="11789" width="16.140625" style="35" customWidth="1"/>
    <col min="11790" max="11790" width="17.140625" style="35" bestFit="1" customWidth="1"/>
    <col min="11791" max="11791" width="15.28515625" style="35" bestFit="1" customWidth="1"/>
    <col min="11792" max="11792" width="14.85546875" style="35" bestFit="1" customWidth="1"/>
    <col min="11793" max="11793" width="13.7109375" style="35" bestFit="1" customWidth="1"/>
    <col min="11794" max="12032" width="11.42578125" style="35"/>
    <col min="12033" max="12033" width="16.5703125" style="35" customWidth="1"/>
    <col min="12034" max="12034" width="58.7109375" style="35" customWidth="1"/>
    <col min="12035" max="12035" width="21.140625" style="35" customWidth="1"/>
    <col min="12036" max="12036" width="19.28515625" style="35" customWidth="1"/>
    <col min="12037" max="12037" width="18.5703125" style="35" customWidth="1"/>
    <col min="12038" max="12038" width="22.42578125" style="35" customWidth="1"/>
    <col min="12039" max="12039" width="24.140625" style="35" customWidth="1"/>
    <col min="12040" max="12040" width="23.42578125" style="35" customWidth="1"/>
    <col min="12041" max="12041" width="16.140625" style="35" customWidth="1"/>
    <col min="12042" max="12042" width="18.7109375" style="35" customWidth="1"/>
    <col min="12043" max="12043" width="17.42578125" style="35" customWidth="1"/>
    <col min="12044" max="12044" width="0" style="35" hidden="1" customWidth="1"/>
    <col min="12045" max="12045" width="16.140625" style="35" customWidth="1"/>
    <col min="12046" max="12046" width="17.140625" style="35" bestFit="1" customWidth="1"/>
    <col min="12047" max="12047" width="15.28515625" style="35" bestFit="1" customWidth="1"/>
    <col min="12048" max="12048" width="14.85546875" style="35" bestFit="1" customWidth="1"/>
    <col min="12049" max="12049" width="13.7109375" style="35" bestFit="1" customWidth="1"/>
    <col min="12050" max="12288" width="11.42578125" style="35"/>
    <col min="12289" max="12289" width="16.5703125" style="35" customWidth="1"/>
    <col min="12290" max="12290" width="58.7109375" style="35" customWidth="1"/>
    <col min="12291" max="12291" width="21.140625" style="35" customWidth="1"/>
    <col min="12292" max="12292" width="19.28515625" style="35" customWidth="1"/>
    <col min="12293" max="12293" width="18.5703125" style="35" customWidth="1"/>
    <col min="12294" max="12294" width="22.42578125" style="35" customWidth="1"/>
    <col min="12295" max="12295" width="24.140625" style="35" customWidth="1"/>
    <col min="12296" max="12296" width="23.42578125" style="35" customWidth="1"/>
    <col min="12297" max="12297" width="16.140625" style="35" customWidth="1"/>
    <col min="12298" max="12298" width="18.7109375" style="35" customWidth="1"/>
    <col min="12299" max="12299" width="17.42578125" style="35" customWidth="1"/>
    <col min="12300" max="12300" width="0" style="35" hidden="1" customWidth="1"/>
    <col min="12301" max="12301" width="16.140625" style="35" customWidth="1"/>
    <col min="12302" max="12302" width="17.140625" style="35" bestFit="1" customWidth="1"/>
    <col min="12303" max="12303" width="15.28515625" style="35" bestFit="1" customWidth="1"/>
    <col min="12304" max="12304" width="14.85546875" style="35" bestFit="1" customWidth="1"/>
    <col min="12305" max="12305" width="13.7109375" style="35" bestFit="1" customWidth="1"/>
    <col min="12306" max="12544" width="11.42578125" style="35"/>
    <col min="12545" max="12545" width="16.5703125" style="35" customWidth="1"/>
    <col min="12546" max="12546" width="58.7109375" style="35" customWidth="1"/>
    <col min="12547" max="12547" width="21.140625" style="35" customWidth="1"/>
    <col min="12548" max="12548" width="19.28515625" style="35" customWidth="1"/>
    <col min="12549" max="12549" width="18.5703125" style="35" customWidth="1"/>
    <col min="12550" max="12550" width="22.42578125" style="35" customWidth="1"/>
    <col min="12551" max="12551" width="24.140625" style="35" customWidth="1"/>
    <col min="12552" max="12552" width="23.42578125" style="35" customWidth="1"/>
    <col min="12553" max="12553" width="16.140625" style="35" customWidth="1"/>
    <col min="12554" max="12554" width="18.7109375" style="35" customWidth="1"/>
    <col min="12555" max="12555" width="17.42578125" style="35" customWidth="1"/>
    <col min="12556" max="12556" width="0" style="35" hidden="1" customWidth="1"/>
    <col min="12557" max="12557" width="16.140625" style="35" customWidth="1"/>
    <col min="12558" max="12558" width="17.140625" style="35" bestFit="1" customWidth="1"/>
    <col min="12559" max="12559" width="15.28515625" style="35" bestFit="1" customWidth="1"/>
    <col min="12560" max="12560" width="14.85546875" style="35" bestFit="1" customWidth="1"/>
    <col min="12561" max="12561" width="13.7109375" style="35" bestFit="1" customWidth="1"/>
    <col min="12562" max="12800" width="11.42578125" style="35"/>
    <col min="12801" max="12801" width="16.5703125" style="35" customWidth="1"/>
    <col min="12802" max="12802" width="58.7109375" style="35" customWidth="1"/>
    <col min="12803" max="12803" width="21.140625" style="35" customWidth="1"/>
    <col min="12804" max="12804" width="19.28515625" style="35" customWidth="1"/>
    <col min="12805" max="12805" width="18.5703125" style="35" customWidth="1"/>
    <col min="12806" max="12806" width="22.42578125" style="35" customWidth="1"/>
    <col min="12807" max="12807" width="24.140625" style="35" customWidth="1"/>
    <col min="12808" max="12808" width="23.42578125" style="35" customWidth="1"/>
    <col min="12809" max="12809" width="16.140625" style="35" customWidth="1"/>
    <col min="12810" max="12810" width="18.7109375" style="35" customWidth="1"/>
    <col min="12811" max="12811" width="17.42578125" style="35" customWidth="1"/>
    <col min="12812" max="12812" width="0" style="35" hidden="1" customWidth="1"/>
    <col min="12813" max="12813" width="16.140625" style="35" customWidth="1"/>
    <col min="12814" max="12814" width="17.140625" style="35" bestFit="1" customWidth="1"/>
    <col min="12815" max="12815" width="15.28515625" style="35" bestFit="1" customWidth="1"/>
    <col min="12816" max="12816" width="14.85546875" style="35" bestFit="1" customWidth="1"/>
    <col min="12817" max="12817" width="13.7109375" style="35" bestFit="1" customWidth="1"/>
    <col min="12818" max="13056" width="11.42578125" style="35"/>
    <col min="13057" max="13057" width="16.5703125" style="35" customWidth="1"/>
    <col min="13058" max="13058" width="58.7109375" style="35" customWidth="1"/>
    <col min="13059" max="13059" width="21.140625" style="35" customWidth="1"/>
    <col min="13060" max="13060" width="19.28515625" style="35" customWidth="1"/>
    <col min="13061" max="13061" width="18.5703125" style="35" customWidth="1"/>
    <col min="13062" max="13062" width="22.42578125" style="35" customWidth="1"/>
    <col min="13063" max="13063" width="24.140625" style="35" customWidth="1"/>
    <col min="13064" max="13064" width="23.42578125" style="35" customWidth="1"/>
    <col min="13065" max="13065" width="16.140625" style="35" customWidth="1"/>
    <col min="13066" max="13066" width="18.7109375" style="35" customWidth="1"/>
    <col min="13067" max="13067" width="17.42578125" style="35" customWidth="1"/>
    <col min="13068" max="13068" width="0" style="35" hidden="1" customWidth="1"/>
    <col min="13069" max="13069" width="16.140625" style="35" customWidth="1"/>
    <col min="13070" max="13070" width="17.140625" style="35" bestFit="1" customWidth="1"/>
    <col min="13071" max="13071" width="15.28515625" style="35" bestFit="1" customWidth="1"/>
    <col min="13072" max="13072" width="14.85546875" style="35" bestFit="1" customWidth="1"/>
    <col min="13073" max="13073" width="13.7109375" style="35" bestFit="1" customWidth="1"/>
    <col min="13074" max="13312" width="11.42578125" style="35"/>
    <col min="13313" max="13313" width="16.5703125" style="35" customWidth="1"/>
    <col min="13314" max="13314" width="58.7109375" style="35" customWidth="1"/>
    <col min="13315" max="13315" width="21.140625" style="35" customWidth="1"/>
    <col min="13316" max="13316" width="19.28515625" style="35" customWidth="1"/>
    <col min="13317" max="13317" width="18.5703125" style="35" customWidth="1"/>
    <col min="13318" max="13318" width="22.42578125" style="35" customWidth="1"/>
    <col min="13319" max="13319" width="24.140625" style="35" customWidth="1"/>
    <col min="13320" max="13320" width="23.42578125" style="35" customWidth="1"/>
    <col min="13321" max="13321" width="16.140625" style="35" customWidth="1"/>
    <col min="13322" max="13322" width="18.7109375" style="35" customWidth="1"/>
    <col min="13323" max="13323" width="17.42578125" style="35" customWidth="1"/>
    <col min="13324" max="13324" width="0" style="35" hidden="1" customWidth="1"/>
    <col min="13325" max="13325" width="16.140625" style="35" customWidth="1"/>
    <col min="13326" max="13326" width="17.140625" style="35" bestFit="1" customWidth="1"/>
    <col min="13327" max="13327" width="15.28515625" style="35" bestFit="1" customWidth="1"/>
    <col min="13328" max="13328" width="14.85546875" style="35" bestFit="1" customWidth="1"/>
    <col min="13329" max="13329" width="13.7109375" style="35" bestFit="1" customWidth="1"/>
    <col min="13330" max="13568" width="11.42578125" style="35"/>
    <col min="13569" max="13569" width="16.5703125" style="35" customWidth="1"/>
    <col min="13570" max="13570" width="58.7109375" style="35" customWidth="1"/>
    <col min="13571" max="13571" width="21.140625" style="35" customWidth="1"/>
    <col min="13572" max="13572" width="19.28515625" style="35" customWidth="1"/>
    <col min="13573" max="13573" width="18.5703125" style="35" customWidth="1"/>
    <col min="13574" max="13574" width="22.42578125" style="35" customWidth="1"/>
    <col min="13575" max="13575" width="24.140625" style="35" customWidth="1"/>
    <col min="13576" max="13576" width="23.42578125" style="35" customWidth="1"/>
    <col min="13577" max="13577" width="16.140625" style="35" customWidth="1"/>
    <col min="13578" max="13578" width="18.7109375" style="35" customWidth="1"/>
    <col min="13579" max="13579" width="17.42578125" style="35" customWidth="1"/>
    <col min="13580" max="13580" width="0" style="35" hidden="1" customWidth="1"/>
    <col min="13581" max="13581" width="16.140625" style="35" customWidth="1"/>
    <col min="13582" max="13582" width="17.140625" style="35" bestFit="1" customWidth="1"/>
    <col min="13583" max="13583" width="15.28515625" style="35" bestFit="1" customWidth="1"/>
    <col min="13584" max="13584" width="14.85546875" style="35" bestFit="1" customWidth="1"/>
    <col min="13585" max="13585" width="13.7109375" style="35" bestFit="1" customWidth="1"/>
    <col min="13586" max="13824" width="11.42578125" style="35"/>
    <col min="13825" max="13825" width="16.5703125" style="35" customWidth="1"/>
    <col min="13826" max="13826" width="58.7109375" style="35" customWidth="1"/>
    <col min="13827" max="13827" width="21.140625" style="35" customWidth="1"/>
    <col min="13828" max="13828" width="19.28515625" style="35" customWidth="1"/>
    <col min="13829" max="13829" width="18.5703125" style="35" customWidth="1"/>
    <col min="13830" max="13830" width="22.42578125" style="35" customWidth="1"/>
    <col min="13831" max="13831" width="24.140625" style="35" customWidth="1"/>
    <col min="13832" max="13832" width="23.42578125" style="35" customWidth="1"/>
    <col min="13833" max="13833" width="16.140625" style="35" customWidth="1"/>
    <col min="13834" max="13834" width="18.7109375" style="35" customWidth="1"/>
    <col min="13835" max="13835" width="17.42578125" style="35" customWidth="1"/>
    <col min="13836" max="13836" width="0" style="35" hidden="1" customWidth="1"/>
    <col min="13837" max="13837" width="16.140625" style="35" customWidth="1"/>
    <col min="13838" max="13838" width="17.140625" style="35" bestFit="1" customWidth="1"/>
    <col min="13839" max="13839" width="15.28515625" style="35" bestFit="1" customWidth="1"/>
    <col min="13840" max="13840" width="14.85546875" style="35" bestFit="1" customWidth="1"/>
    <col min="13841" max="13841" width="13.7109375" style="35" bestFit="1" customWidth="1"/>
    <col min="13842" max="14080" width="11.42578125" style="35"/>
    <col min="14081" max="14081" width="16.5703125" style="35" customWidth="1"/>
    <col min="14082" max="14082" width="58.7109375" style="35" customWidth="1"/>
    <col min="14083" max="14083" width="21.140625" style="35" customWidth="1"/>
    <col min="14084" max="14084" width="19.28515625" style="35" customWidth="1"/>
    <col min="14085" max="14085" width="18.5703125" style="35" customWidth="1"/>
    <col min="14086" max="14086" width="22.42578125" style="35" customWidth="1"/>
    <col min="14087" max="14087" width="24.140625" style="35" customWidth="1"/>
    <col min="14088" max="14088" width="23.42578125" style="35" customWidth="1"/>
    <col min="14089" max="14089" width="16.140625" style="35" customWidth="1"/>
    <col min="14090" max="14090" width="18.7109375" style="35" customWidth="1"/>
    <col min="14091" max="14091" width="17.42578125" style="35" customWidth="1"/>
    <col min="14092" max="14092" width="0" style="35" hidden="1" customWidth="1"/>
    <col min="14093" max="14093" width="16.140625" style="35" customWidth="1"/>
    <col min="14094" max="14094" width="17.140625" style="35" bestFit="1" customWidth="1"/>
    <col min="14095" max="14095" width="15.28515625" style="35" bestFit="1" customWidth="1"/>
    <col min="14096" max="14096" width="14.85546875" style="35" bestFit="1" customWidth="1"/>
    <col min="14097" max="14097" width="13.7109375" style="35" bestFit="1" customWidth="1"/>
    <col min="14098" max="14336" width="11.42578125" style="35"/>
    <col min="14337" max="14337" width="16.5703125" style="35" customWidth="1"/>
    <col min="14338" max="14338" width="58.7109375" style="35" customWidth="1"/>
    <col min="14339" max="14339" width="21.140625" style="35" customWidth="1"/>
    <col min="14340" max="14340" width="19.28515625" style="35" customWidth="1"/>
    <col min="14341" max="14341" width="18.5703125" style="35" customWidth="1"/>
    <col min="14342" max="14342" width="22.42578125" style="35" customWidth="1"/>
    <col min="14343" max="14343" width="24.140625" style="35" customWidth="1"/>
    <col min="14344" max="14344" width="23.42578125" style="35" customWidth="1"/>
    <col min="14345" max="14345" width="16.140625" style="35" customWidth="1"/>
    <col min="14346" max="14346" width="18.7109375" style="35" customWidth="1"/>
    <col min="14347" max="14347" width="17.42578125" style="35" customWidth="1"/>
    <col min="14348" max="14348" width="0" style="35" hidden="1" customWidth="1"/>
    <col min="14349" max="14349" width="16.140625" style="35" customWidth="1"/>
    <col min="14350" max="14350" width="17.140625" style="35" bestFit="1" customWidth="1"/>
    <col min="14351" max="14351" width="15.28515625" style="35" bestFit="1" customWidth="1"/>
    <col min="14352" max="14352" width="14.85546875" style="35" bestFit="1" customWidth="1"/>
    <col min="14353" max="14353" width="13.7109375" style="35" bestFit="1" customWidth="1"/>
    <col min="14354" max="14592" width="11.42578125" style="35"/>
    <col min="14593" max="14593" width="16.5703125" style="35" customWidth="1"/>
    <col min="14594" max="14594" width="58.7109375" style="35" customWidth="1"/>
    <col min="14595" max="14595" width="21.140625" style="35" customWidth="1"/>
    <col min="14596" max="14596" width="19.28515625" style="35" customWidth="1"/>
    <col min="14597" max="14597" width="18.5703125" style="35" customWidth="1"/>
    <col min="14598" max="14598" width="22.42578125" style="35" customWidth="1"/>
    <col min="14599" max="14599" width="24.140625" style="35" customWidth="1"/>
    <col min="14600" max="14600" width="23.42578125" style="35" customWidth="1"/>
    <col min="14601" max="14601" width="16.140625" style="35" customWidth="1"/>
    <col min="14602" max="14602" width="18.7109375" style="35" customWidth="1"/>
    <col min="14603" max="14603" width="17.42578125" style="35" customWidth="1"/>
    <col min="14604" max="14604" width="0" style="35" hidden="1" customWidth="1"/>
    <col min="14605" max="14605" width="16.140625" style="35" customWidth="1"/>
    <col min="14606" max="14606" width="17.140625" style="35" bestFit="1" customWidth="1"/>
    <col min="14607" max="14607" width="15.28515625" style="35" bestFit="1" customWidth="1"/>
    <col min="14608" max="14608" width="14.85546875" style="35" bestFit="1" customWidth="1"/>
    <col min="14609" max="14609" width="13.7109375" style="35" bestFit="1" customWidth="1"/>
    <col min="14610" max="14848" width="11.42578125" style="35"/>
    <col min="14849" max="14849" width="16.5703125" style="35" customWidth="1"/>
    <col min="14850" max="14850" width="58.7109375" style="35" customWidth="1"/>
    <col min="14851" max="14851" width="21.140625" style="35" customWidth="1"/>
    <col min="14852" max="14852" width="19.28515625" style="35" customWidth="1"/>
    <col min="14853" max="14853" width="18.5703125" style="35" customWidth="1"/>
    <col min="14854" max="14854" width="22.42578125" style="35" customWidth="1"/>
    <col min="14855" max="14855" width="24.140625" style="35" customWidth="1"/>
    <col min="14856" max="14856" width="23.42578125" style="35" customWidth="1"/>
    <col min="14857" max="14857" width="16.140625" style="35" customWidth="1"/>
    <col min="14858" max="14858" width="18.7109375" style="35" customWidth="1"/>
    <col min="14859" max="14859" width="17.42578125" style="35" customWidth="1"/>
    <col min="14860" max="14860" width="0" style="35" hidden="1" customWidth="1"/>
    <col min="14861" max="14861" width="16.140625" style="35" customWidth="1"/>
    <col min="14862" max="14862" width="17.140625" style="35" bestFit="1" customWidth="1"/>
    <col min="14863" max="14863" width="15.28515625" style="35" bestFit="1" customWidth="1"/>
    <col min="14864" max="14864" width="14.85546875" style="35" bestFit="1" customWidth="1"/>
    <col min="14865" max="14865" width="13.7109375" style="35" bestFit="1" customWidth="1"/>
    <col min="14866" max="15104" width="11.42578125" style="35"/>
    <col min="15105" max="15105" width="16.5703125" style="35" customWidth="1"/>
    <col min="15106" max="15106" width="58.7109375" style="35" customWidth="1"/>
    <col min="15107" max="15107" width="21.140625" style="35" customWidth="1"/>
    <col min="15108" max="15108" width="19.28515625" style="35" customWidth="1"/>
    <col min="15109" max="15109" width="18.5703125" style="35" customWidth="1"/>
    <col min="15110" max="15110" width="22.42578125" style="35" customWidth="1"/>
    <col min="15111" max="15111" width="24.140625" style="35" customWidth="1"/>
    <col min="15112" max="15112" width="23.42578125" style="35" customWidth="1"/>
    <col min="15113" max="15113" width="16.140625" style="35" customWidth="1"/>
    <col min="15114" max="15114" width="18.7109375" style="35" customWidth="1"/>
    <col min="15115" max="15115" width="17.42578125" style="35" customWidth="1"/>
    <col min="15116" max="15116" width="0" style="35" hidden="1" customWidth="1"/>
    <col min="15117" max="15117" width="16.140625" style="35" customWidth="1"/>
    <col min="15118" max="15118" width="17.140625" style="35" bestFit="1" customWidth="1"/>
    <col min="15119" max="15119" width="15.28515625" style="35" bestFit="1" customWidth="1"/>
    <col min="15120" max="15120" width="14.85546875" style="35" bestFit="1" customWidth="1"/>
    <col min="15121" max="15121" width="13.7109375" style="35" bestFit="1" customWidth="1"/>
    <col min="15122" max="15360" width="11.42578125" style="35"/>
    <col min="15361" max="15361" width="16.5703125" style="35" customWidth="1"/>
    <col min="15362" max="15362" width="58.7109375" style="35" customWidth="1"/>
    <col min="15363" max="15363" width="21.140625" style="35" customWidth="1"/>
    <col min="15364" max="15364" width="19.28515625" style="35" customWidth="1"/>
    <col min="15365" max="15365" width="18.5703125" style="35" customWidth="1"/>
    <col min="15366" max="15366" width="22.42578125" style="35" customWidth="1"/>
    <col min="15367" max="15367" width="24.140625" style="35" customWidth="1"/>
    <col min="15368" max="15368" width="23.42578125" style="35" customWidth="1"/>
    <col min="15369" max="15369" width="16.140625" style="35" customWidth="1"/>
    <col min="15370" max="15370" width="18.7109375" style="35" customWidth="1"/>
    <col min="15371" max="15371" width="17.42578125" style="35" customWidth="1"/>
    <col min="15372" max="15372" width="0" style="35" hidden="1" customWidth="1"/>
    <col min="15373" max="15373" width="16.140625" style="35" customWidth="1"/>
    <col min="15374" max="15374" width="17.140625" style="35" bestFit="1" customWidth="1"/>
    <col min="15375" max="15375" width="15.28515625" style="35" bestFit="1" customWidth="1"/>
    <col min="15376" max="15376" width="14.85546875" style="35" bestFit="1" customWidth="1"/>
    <col min="15377" max="15377" width="13.7109375" style="35" bestFit="1" customWidth="1"/>
    <col min="15378" max="15616" width="11.42578125" style="35"/>
    <col min="15617" max="15617" width="16.5703125" style="35" customWidth="1"/>
    <col min="15618" max="15618" width="58.7109375" style="35" customWidth="1"/>
    <col min="15619" max="15619" width="21.140625" style="35" customWidth="1"/>
    <col min="15620" max="15620" width="19.28515625" style="35" customWidth="1"/>
    <col min="15621" max="15621" width="18.5703125" style="35" customWidth="1"/>
    <col min="15622" max="15622" width="22.42578125" style="35" customWidth="1"/>
    <col min="15623" max="15623" width="24.140625" style="35" customWidth="1"/>
    <col min="15624" max="15624" width="23.42578125" style="35" customWidth="1"/>
    <col min="15625" max="15625" width="16.140625" style="35" customWidth="1"/>
    <col min="15626" max="15626" width="18.7109375" style="35" customWidth="1"/>
    <col min="15627" max="15627" width="17.42578125" style="35" customWidth="1"/>
    <col min="15628" max="15628" width="0" style="35" hidden="1" customWidth="1"/>
    <col min="15629" max="15629" width="16.140625" style="35" customWidth="1"/>
    <col min="15630" max="15630" width="17.140625" style="35" bestFit="1" customWidth="1"/>
    <col min="15631" max="15631" width="15.28515625" style="35" bestFit="1" customWidth="1"/>
    <col min="15632" max="15632" width="14.85546875" style="35" bestFit="1" customWidth="1"/>
    <col min="15633" max="15633" width="13.7109375" style="35" bestFit="1" customWidth="1"/>
    <col min="15634" max="15872" width="11.42578125" style="35"/>
    <col min="15873" max="15873" width="16.5703125" style="35" customWidth="1"/>
    <col min="15874" max="15874" width="58.7109375" style="35" customWidth="1"/>
    <col min="15875" max="15875" width="21.140625" style="35" customWidth="1"/>
    <col min="15876" max="15876" width="19.28515625" style="35" customWidth="1"/>
    <col min="15877" max="15877" width="18.5703125" style="35" customWidth="1"/>
    <col min="15878" max="15878" width="22.42578125" style="35" customWidth="1"/>
    <col min="15879" max="15879" width="24.140625" style="35" customWidth="1"/>
    <col min="15880" max="15880" width="23.42578125" style="35" customWidth="1"/>
    <col min="15881" max="15881" width="16.140625" style="35" customWidth="1"/>
    <col min="15882" max="15882" width="18.7109375" style="35" customWidth="1"/>
    <col min="15883" max="15883" width="17.42578125" style="35" customWidth="1"/>
    <col min="15884" max="15884" width="0" style="35" hidden="1" customWidth="1"/>
    <col min="15885" max="15885" width="16.140625" style="35" customWidth="1"/>
    <col min="15886" max="15886" width="17.140625" style="35" bestFit="1" customWidth="1"/>
    <col min="15887" max="15887" width="15.28515625" style="35" bestFit="1" customWidth="1"/>
    <col min="15888" max="15888" width="14.85546875" style="35" bestFit="1" customWidth="1"/>
    <col min="15889" max="15889" width="13.7109375" style="35" bestFit="1" customWidth="1"/>
    <col min="15890" max="16128" width="11.42578125" style="35"/>
    <col min="16129" max="16129" width="16.5703125" style="35" customWidth="1"/>
    <col min="16130" max="16130" width="58.7109375" style="35" customWidth="1"/>
    <col min="16131" max="16131" width="21.140625" style="35" customWidth="1"/>
    <col min="16132" max="16132" width="19.28515625" style="35" customWidth="1"/>
    <col min="16133" max="16133" width="18.5703125" style="35" customWidth="1"/>
    <col min="16134" max="16134" width="22.42578125" style="35" customWidth="1"/>
    <col min="16135" max="16135" width="24.140625" style="35" customWidth="1"/>
    <col min="16136" max="16136" width="23.42578125" style="35" customWidth="1"/>
    <col min="16137" max="16137" width="16.140625" style="35" customWidth="1"/>
    <col min="16138" max="16138" width="18.7109375" style="35" customWidth="1"/>
    <col min="16139" max="16139" width="17.42578125" style="35" customWidth="1"/>
    <col min="16140" max="16140" width="0" style="35" hidden="1" customWidth="1"/>
    <col min="16141" max="16141" width="16.140625" style="35" customWidth="1"/>
    <col min="16142" max="16142" width="17.140625" style="35" bestFit="1" customWidth="1"/>
    <col min="16143" max="16143" width="15.28515625" style="35" bestFit="1" customWidth="1"/>
    <col min="16144" max="16144" width="14.85546875" style="35" bestFit="1" customWidth="1"/>
    <col min="16145" max="16145" width="13.7109375" style="35" bestFit="1" customWidth="1"/>
    <col min="16146" max="16384" width="11.42578125" style="35"/>
  </cols>
  <sheetData>
    <row r="1" spans="1:17">
      <c r="A1" s="30"/>
      <c r="B1" s="31"/>
      <c r="C1" s="30"/>
      <c r="D1" s="30"/>
      <c r="E1" s="30"/>
      <c r="F1" s="30"/>
      <c r="G1" s="30"/>
      <c r="H1" s="31"/>
      <c r="I1" s="31"/>
      <c r="J1" s="30"/>
      <c r="K1" s="32" t="s">
        <v>0</v>
      </c>
      <c r="L1" s="33" t="s">
        <v>89</v>
      </c>
      <c r="M1" s="34"/>
    </row>
    <row r="2" spans="1:17">
      <c r="A2" s="36"/>
      <c r="B2" s="37"/>
      <c r="C2" s="38" t="s">
        <v>1</v>
      </c>
      <c r="D2" s="38" t="s">
        <v>2</v>
      </c>
      <c r="E2" s="38" t="s">
        <v>3</v>
      </c>
      <c r="F2" s="38" t="s">
        <v>1</v>
      </c>
      <c r="G2" s="39" t="s">
        <v>4</v>
      </c>
      <c r="H2" s="40" t="s">
        <v>5</v>
      </c>
      <c r="I2" s="40" t="s">
        <v>6</v>
      </c>
      <c r="J2" s="38"/>
      <c r="K2" s="41" t="s">
        <v>7</v>
      </c>
      <c r="L2" s="42"/>
      <c r="M2" s="43" t="s">
        <v>89</v>
      </c>
    </row>
    <row r="3" spans="1:17" ht="13.5" thickBot="1">
      <c r="A3" s="44" t="s">
        <v>8</v>
      </c>
      <c r="B3" s="45" t="s">
        <v>9</v>
      </c>
      <c r="C3" s="46" t="s">
        <v>10</v>
      </c>
      <c r="D3" s="46"/>
      <c r="E3" s="46"/>
      <c r="F3" s="46" t="s">
        <v>11</v>
      </c>
      <c r="G3" s="47" t="s">
        <v>12</v>
      </c>
      <c r="H3" s="48" t="s">
        <v>13</v>
      </c>
      <c r="I3" s="48"/>
      <c r="J3" s="46" t="s">
        <v>14</v>
      </c>
      <c r="K3" s="49" t="s">
        <v>112</v>
      </c>
      <c r="L3" s="50" t="s">
        <v>111</v>
      </c>
      <c r="M3" s="43" t="s">
        <v>93</v>
      </c>
    </row>
    <row r="4" spans="1:17">
      <c r="A4" s="51">
        <v>2</v>
      </c>
      <c r="B4" s="52" t="s">
        <v>15</v>
      </c>
      <c r="C4" s="53">
        <f t="shared" ref="C4:K4" si="0">+C5</f>
        <v>19755495450</v>
      </c>
      <c r="D4" s="54">
        <f t="shared" si="0"/>
        <v>127350000</v>
      </c>
      <c r="E4" s="54">
        <f t="shared" si="0"/>
        <v>127350000</v>
      </c>
      <c r="F4" s="54">
        <f t="shared" si="0"/>
        <v>19755495450</v>
      </c>
      <c r="G4" s="53">
        <f t="shared" si="0"/>
        <v>10204880997</v>
      </c>
      <c r="H4" s="54">
        <f t="shared" si="0"/>
        <v>9747538720</v>
      </c>
      <c r="I4" s="54">
        <f t="shared" si="0"/>
        <v>6902596946</v>
      </c>
      <c r="J4" s="54">
        <f t="shared" si="0"/>
        <v>6345493766</v>
      </c>
      <c r="K4" s="55">
        <f t="shared" si="0"/>
        <v>9550614453</v>
      </c>
      <c r="L4" s="56">
        <f t="shared" ref="L4:L10" si="1">+(G4*100%)/F4</f>
        <v>0.51655910239396197</v>
      </c>
      <c r="M4" s="57"/>
    </row>
    <row r="5" spans="1:17">
      <c r="A5" s="58">
        <v>21</v>
      </c>
      <c r="B5" s="59" t="s">
        <v>16</v>
      </c>
      <c r="C5" s="60">
        <f t="shared" ref="C5:K5" si="2">+C6+C51</f>
        <v>19755495450</v>
      </c>
      <c r="D5" s="61">
        <f t="shared" si="2"/>
        <v>127350000</v>
      </c>
      <c r="E5" s="61">
        <f t="shared" si="2"/>
        <v>127350000</v>
      </c>
      <c r="F5" s="61">
        <f t="shared" si="2"/>
        <v>19755495450</v>
      </c>
      <c r="G5" s="60">
        <f t="shared" si="2"/>
        <v>10204880997</v>
      </c>
      <c r="H5" s="61">
        <f t="shared" si="2"/>
        <v>9747538720</v>
      </c>
      <c r="I5" s="61">
        <f t="shared" si="2"/>
        <v>6902596946</v>
      </c>
      <c r="J5" s="61">
        <f t="shared" si="2"/>
        <v>6345493766</v>
      </c>
      <c r="K5" s="62">
        <f t="shared" si="2"/>
        <v>9550614453</v>
      </c>
      <c r="L5" s="56">
        <f t="shared" si="1"/>
        <v>0.51655910239396197</v>
      </c>
      <c r="M5" s="57"/>
    </row>
    <row r="6" spans="1:17">
      <c r="A6" s="58">
        <v>2101</v>
      </c>
      <c r="B6" s="59" t="s">
        <v>17</v>
      </c>
      <c r="C6" s="60">
        <f t="shared" ref="C6:K6" si="3">+C7+C23</f>
        <v>18568291136</v>
      </c>
      <c r="D6" s="61">
        <f t="shared" si="3"/>
        <v>0</v>
      </c>
      <c r="E6" s="61">
        <f t="shared" si="3"/>
        <v>0</v>
      </c>
      <c r="F6" s="61">
        <f t="shared" si="3"/>
        <v>18568291136</v>
      </c>
      <c r="G6" s="60">
        <f t="shared" si="3"/>
        <v>9602914712</v>
      </c>
      <c r="H6" s="61">
        <f t="shared" si="3"/>
        <v>9495872435</v>
      </c>
      <c r="I6" s="61">
        <f t="shared" si="3"/>
        <v>6656866045</v>
      </c>
      <c r="J6" s="61">
        <f t="shared" si="3"/>
        <v>6099762865</v>
      </c>
      <c r="K6" s="61">
        <f t="shared" si="3"/>
        <v>8965376424</v>
      </c>
      <c r="L6" s="56">
        <f t="shared" si="1"/>
        <v>0.51716739260846545</v>
      </c>
      <c r="M6" s="57"/>
    </row>
    <row r="7" spans="1:17">
      <c r="A7" s="58">
        <v>210101</v>
      </c>
      <c r="B7" s="59" t="s">
        <v>18</v>
      </c>
      <c r="C7" s="60">
        <f>+C8+C9+C10+C11+C12+C13+C14+C16+C17+C18+C28+C15</f>
        <v>8901297986</v>
      </c>
      <c r="D7" s="61">
        <f>+D8+D9+D10+D11+D12+D13+D14+D16+D17+D18+D28</f>
        <v>0</v>
      </c>
      <c r="E7" s="61">
        <f>+E8+E9+E10+E11+E12+E13+E14+E16+E17+E18+E28</f>
        <v>0</v>
      </c>
      <c r="F7" s="61">
        <f>+F8+F9+F10+F11+F12+F13+F14+F16+F17+F18+F28+F15</f>
        <v>8901297986</v>
      </c>
      <c r="G7" s="60">
        <f>+G8+G9+G10+G11+G12+G13+G14+G16+G17+G18+G28+G15</f>
        <v>3026714282</v>
      </c>
      <c r="H7" s="61">
        <f>+H8+H9+H10+H11+H12+H13+H14+H16+H17+H18+H28+H15</f>
        <v>3020147548</v>
      </c>
      <c r="I7" s="61">
        <f>+I8+I9+I10+I11+I12+I13+I14+I16+I17+I18+I28+I15</f>
        <v>3010974899</v>
      </c>
      <c r="J7" s="61">
        <f>+J8+J9+J10+J11+J12+J13+J14+J16+J17+J18+J28+J15</f>
        <v>2851781243</v>
      </c>
      <c r="K7" s="62">
        <f>+K8+K9+K11+K12+K13+K14+K17+K18+K28+K10+K16+K15</f>
        <v>5874583704</v>
      </c>
      <c r="L7" s="56">
        <f t="shared" si="1"/>
        <v>0.34003066595011527</v>
      </c>
      <c r="M7" s="57">
        <f t="shared" ref="M7:M14" si="4">+G7*100%/F7</f>
        <v>0.34003066595011527</v>
      </c>
      <c r="N7" s="63"/>
      <c r="O7" s="64"/>
      <c r="P7" s="64"/>
    </row>
    <row r="8" spans="1:17" ht="13.5" thickBot="1">
      <c r="A8" s="65">
        <v>21010101</v>
      </c>
      <c r="B8" s="66" t="s">
        <v>19</v>
      </c>
      <c r="C8" s="67">
        <f>[1]Hoja1!C8</f>
        <v>4644905708</v>
      </c>
      <c r="D8" s="68"/>
      <c r="E8" s="1"/>
      <c r="F8" s="68">
        <f t="shared" ref="F8:F17" si="5">C8+D8-E8</f>
        <v>4644905708</v>
      </c>
      <c r="G8" s="69">
        <f>[2]mayo2021!$I$8+[2]mayo2021!$J$8</f>
        <v>1869891148</v>
      </c>
      <c r="H8" s="70">
        <f t="shared" ref="H8:I10" si="6">G8</f>
        <v>1869891148</v>
      </c>
      <c r="I8" s="70">
        <f t="shared" si="6"/>
        <v>1869891148</v>
      </c>
      <c r="J8" s="70">
        <f>[2]mayo2021!$J$8</f>
        <v>1837092249</v>
      </c>
      <c r="K8" s="71">
        <f t="shared" ref="K8:K17" si="7">F8-G8</f>
        <v>2775014560</v>
      </c>
      <c r="L8" s="72">
        <f t="shared" si="1"/>
        <v>0.40256816080883079</v>
      </c>
      <c r="M8" s="57">
        <f t="shared" si="4"/>
        <v>0.40256816080883079</v>
      </c>
      <c r="N8" s="63"/>
      <c r="O8" s="63"/>
      <c r="P8" s="64"/>
      <c r="Q8" s="63"/>
    </row>
    <row r="9" spans="1:17" ht="15.75" thickBot="1">
      <c r="A9" s="65">
        <v>21010105</v>
      </c>
      <c r="B9" s="66" t="s">
        <v>20</v>
      </c>
      <c r="C9" s="67">
        <f>[1]Hoja1!C9</f>
        <v>161817600</v>
      </c>
      <c r="D9" s="1"/>
      <c r="E9" s="1"/>
      <c r="F9" s="68">
        <f t="shared" si="5"/>
        <v>161817600</v>
      </c>
      <c r="G9" s="73">
        <f>[2]mayo2021!$D$9+[2]mayo2021!$H$9+[2]mayo2021!$I$9+[2]mayo2021!$J$9</f>
        <v>94880906</v>
      </c>
      <c r="H9" s="74">
        <f>[2]mayo2021!$H$9+[2]mayo2021!$I$9+[2]mayo2021!$J$9</f>
        <v>94167106</v>
      </c>
      <c r="I9" s="74">
        <f>[2]mayo2021!$I$9+[2]mayo2021!$J$9</f>
        <v>93710176</v>
      </c>
      <c r="J9" s="74">
        <f>[2]mayo2021!$J$9</f>
        <v>93203686</v>
      </c>
      <c r="K9" s="71">
        <f t="shared" si="7"/>
        <v>66936694</v>
      </c>
      <c r="L9" s="72">
        <f t="shared" si="1"/>
        <v>0.58634478573406101</v>
      </c>
      <c r="M9" s="57">
        <f t="shared" si="4"/>
        <v>0.58634478573406101</v>
      </c>
      <c r="N9" s="63"/>
      <c r="O9" s="63"/>
      <c r="Q9" s="63"/>
    </row>
    <row r="10" spans="1:17" ht="15.75" thickBot="1">
      <c r="A10" s="65">
        <v>21010107</v>
      </c>
      <c r="B10" s="66" t="s">
        <v>21</v>
      </c>
      <c r="C10" s="67">
        <f>[1]Hoja1!C10</f>
        <v>32920800</v>
      </c>
      <c r="D10" s="1"/>
      <c r="E10" s="2"/>
      <c r="F10" s="68">
        <f t="shared" si="5"/>
        <v>32920800</v>
      </c>
      <c r="G10" s="75">
        <f>[2]mayo2021!$D$10+[2]mayo2021!$H$10+[2]mayo2021!$I$10+[2]mayo2021!$J$10</f>
        <v>16867825</v>
      </c>
      <c r="H10" s="70">
        <f>[2]mayo2021!$H$10+[2]mayo2021!$I$10+[2]mayo2021!$J$10</f>
        <v>16772652</v>
      </c>
      <c r="I10" s="70">
        <f>[2]mayo2021!$I$10+[2]mayo2021!$J$10</f>
        <v>16685618</v>
      </c>
      <c r="J10" s="70">
        <f>[2]mayo2021!$J$10</f>
        <v>16589148</v>
      </c>
      <c r="K10" s="71">
        <f t="shared" si="7"/>
        <v>16052975</v>
      </c>
      <c r="L10" s="72">
        <f t="shared" si="1"/>
        <v>0.5123759143155695</v>
      </c>
      <c r="M10" s="57">
        <f t="shared" si="4"/>
        <v>0.5123759143155695</v>
      </c>
      <c r="Q10" s="63"/>
    </row>
    <row r="11" spans="1:17">
      <c r="A11" s="65">
        <v>21010113</v>
      </c>
      <c r="B11" s="66" t="s">
        <v>22</v>
      </c>
      <c r="C11" s="67"/>
      <c r="D11" s="68"/>
      <c r="E11" s="68"/>
      <c r="F11" s="68">
        <f t="shared" si="5"/>
        <v>0</v>
      </c>
      <c r="G11" s="69"/>
      <c r="H11" s="70"/>
      <c r="I11" s="70"/>
      <c r="J11" s="70"/>
      <c r="K11" s="71">
        <f t="shared" si="7"/>
        <v>0</v>
      </c>
      <c r="L11" s="72">
        <v>0</v>
      </c>
      <c r="M11" s="57" t="e">
        <f t="shared" si="4"/>
        <v>#DIV/0!</v>
      </c>
      <c r="Q11" s="63"/>
    </row>
    <row r="12" spans="1:17" ht="15">
      <c r="A12" s="65">
        <v>21010117</v>
      </c>
      <c r="B12" s="66" t="s">
        <v>23</v>
      </c>
      <c r="C12" s="67">
        <f>[1]Hoja1!C15</f>
        <v>521056800</v>
      </c>
      <c r="D12" s="2"/>
      <c r="E12" s="2"/>
      <c r="F12" s="68">
        <f t="shared" si="5"/>
        <v>521056800</v>
      </c>
      <c r="G12" s="69">
        <f>[2]mayo2021!$D$15+[2]mayo2021!$H$15</f>
        <v>3163568</v>
      </c>
      <c r="H12" s="70">
        <f>[2]mayo2021!$H$15</f>
        <v>1592319</v>
      </c>
      <c r="I12" s="70"/>
      <c r="J12" s="70"/>
      <c r="K12" s="71">
        <f t="shared" si="7"/>
        <v>517893232</v>
      </c>
      <c r="L12" s="72">
        <f>+(G12*100%)/F12</f>
        <v>6.0714455698495824E-3</v>
      </c>
      <c r="M12" s="57">
        <f t="shared" si="4"/>
        <v>6.0714455698495824E-3</v>
      </c>
      <c r="Q12" s="63"/>
    </row>
    <row r="13" spans="1:17" ht="13.5" thickBot="1">
      <c r="A13" s="65">
        <v>21010119</v>
      </c>
      <c r="B13" s="66" t="s">
        <v>24</v>
      </c>
      <c r="C13" s="67">
        <f>[1]Hoja1!C16</f>
        <v>250879200</v>
      </c>
      <c r="D13" s="3"/>
      <c r="E13" s="68"/>
      <c r="F13" s="68">
        <f t="shared" si="5"/>
        <v>250879200</v>
      </c>
      <c r="G13" s="69">
        <f>[2]mayo2021!$D$16+[2]mayo2021!$H$16+[2]mayo2021!$J$16</f>
        <v>3671119</v>
      </c>
      <c r="H13" s="70">
        <f>[2]mayo2021!$H$16</f>
        <v>3430093</v>
      </c>
      <c r="I13" s="70">
        <v>0</v>
      </c>
      <c r="J13" s="70">
        <v>0</v>
      </c>
      <c r="K13" s="71">
        <f t="shared" si="7"/>
        <v>247208081</v>
      </c>
      <c r="L13" s="72">
        <f>+(G13*100%)/F13</f>
        <v>1.4633014614204765E-2</v>
      </c>
      <c r="M13" s="57">
        <f t="shared" si="4"/>
        <v>1.4633014614204765E-2</v>
      </c>
      <c r="Q13" s="63"/>
    </row>
    <row r="14" spans="1:17" ht="15">
      <c r="A14" s="65">
        <v>21010121</v>
      </c>
      <c r="B14" s="66" t="s">
        <v>25</v>
      </c>
      <c r="C14" s="67">
        <f>[1]Hoja1!C17</f>
        <v>261096000</v>
      </c>
      <c r="D14" s="2"/>
      <c r="E14" s="2"/>
      <c r="F14" s="68">
        <f t="shared" si="5"/>
        <v>261096000</v>
      </c>
      <c r="G14" s="69">
        <f>[2]mayo2021!$D$17+[2]mayo2021!$H$17+[2]mayo2021!$I$17+[2]mayo2021!$J$17</f>
        <v>134328685</v>
      </c>
      <c r="H14" s="70">
        <f>[2]mayo2021!$H$17+[2]mayo2021!$I$17+[2]mayo2021!$J$17</f>
        <v>133525822</v>
      </c>
      <c r="I14" s="70">
        <f>[2]mayo2021!$I$17+[2]mayo2021!$J$17</f>
        <v>132825563</v>
      </c>
      <c r="J14" s="70">
        <f>[2]mayo2021!$J$17</f>
        <v>132050106</v>
      </c>
      <c r="K14" s="71">
        <f t="shared" si="7"/>
        <v>126767315</v>
      </c>
      <c r="L14" s="72">
        <f>+(G14*100%)/F14</f>
        <v>0.51448005714373257</v>
      </c>
      <c r="M14" s="57">
        <f t="shared" si="4"/>
        <v>0.51448005714373257</v>
      </c>
      <c r="Q14" s="63"/>
    </row>
    <row r="15" spans="1:17" ht="15">
      <c r="A15" s="65"/>
      <c r="B15" s="76" t="s">
        <v>26</v>
      </c>
      <c r="C15" s="67">
        <f>[1]Hoja1!C18</f>
        <v>34056000</v>
      </c>
      <c r="D15" s="2"/>
      <c r="E15" s="2"/>
      <c r="F15" s="68">
        <f t="shared" si="5"/>
        <v>34056000</v>
      </c>
      <c r="G15" s="69">
        <f>[2]mayo2021!$I$18+[2]mayo2021!$J$18</f>
        <v>8766789</v>
      </c>
      <c r="H15" s="70">
        <f t="shared" ref="H15:H17" si="8">G15</f>
        <v>8766789</v>
      </c>
      <c r="I15" s="70">
        <f>[2]mayo2021!$I$18+[2]mayo2021!$J$18</f>
        <v>8766789</v>
      </c>
      <c r="J15" s="70">
        <f>[2]mayo2021!$J$18</f>
        <v>8609894</v>
      </c>
      <c r="K15" s="71">
        <f t="shared" si="7"/>
        <v>25289211</v>
      </c>
      <c r="L15" s="72"/>
      <c r="M15" s="57"/>
      <c r="Q15" s="63"/>
    </row>
    <row r="16" spans="1:17">
      <c r="A16" s="65">
        <v>21010131</v>
      </c>
      <c r="B16" s="66" t="s">
        <v>27</v>
      </c>
      <c r="C16" s="67">
        <f>[1]Hoja1!C19</f>
        <v>4200240</v>
      </c>
      <c r="D16" s="68"/>
      <c r="E16" s="68"/>
      <c r="F16" s="68">
        <f t="shared" si="5"/>
        <v>4200240</v>
      </c>
      <c r="G16" s="69">
        <f>[2]mayo2021!$I$19+[2]mayo2021!$J$19</f>
        <v>1522292</v>
      </c>
      <c r="H16" s="70">
        <f t="shared" si="8"/>
        <v>1522292</v>
      </c>
      <c r="I16" s="70">
        <f>[2]mayo2021!$I$19+[2]mayo2021!$J$19</f>
        <v>1522292</v>
      </c>
      <c r="J16" s="70">
        <f>[2]mayo2021!$J$19</f>
        <v>1494445</v>
      </c>
      <c r="K16" s="71">
        <f t="shared" si="7"/>
        <v>2677948</v>
      </c>
      <c r="L16" s="72">
        <f>+(G16*100%)/F16</f>
        <v>0.36242976591813802</v>
      </c>
      <c r="M16" s="57">
        <f t="shared" ref="M16:M79" si="9">+G16*100%/F16</f>
        <v>0.36242976591813802</v>
      </c>
      <c r="Q16" s="63"/>
    </row>
    <row r="17" spans="1:17">
      <c r="A17" s="65">
        <v>21010133</v>
      </c>
      <c r="B17" s="66" t="s">
        <v>28</v>
      </c>
      <c r="C17" s="67">
        <f>[1]Hoja1!C20</f>
        <v>20640000</v>
      </c>
      <c r="D17" s="68"/>
      <c r="E17" s="68"/>
      <c r="F17" s="68">
        <f t="shared" si="5"/>
        <v>20640000</v>
      </c>
      <c r="G17" s="69">
        <v>0</v>
      </c>
      <c r="H17" s="70"/>
      <c r="I17" s="70"/>
      <c r="J17" s="70"/>
      <c r="K17" s="71">
        <f t="shared" si="7"/>
        <v>20640000</v>
      </c>
      <c r="L17" s="72">
        <v>0</v>
      </c>
      <c r="M17" s="57">
        <f t="shared" si="9"/>
        <v>0</v>
      </c>
      <c r="Q17" s="63"/>
    </row>
    <row r="18" spans="1:17">
      <c r="A18" s="58">
        <v>21010111</v>
      </c>
      <c r="B18" s="59" t="s">
        <v>29</v>
      </c>
      <c r="C18" s="4">
        <f t="shared" ref="C18:K18" si="10">+C19+C20+C21+C22</f>
        <v>554390400</v>
      </c>
      <c r="D18" s="61">
        <f t="shared" si="10"/>
        <v>0</v>
      </c>
      <c r="E18" s="61">
        <f t="shared" si="10"/>
        <v>0</v>
      </c>
      <c r="F18" s="61">
        <f t="shared" si="10"/>
        <v>554390400</v>
      </c>
      <c r="G18" s="60">
        <f t="shared" si="10"/>
        <v>199224457</v>
      </c>
      <c r="H18" s="61">
        <f t="shared" si="10"/>
        <v>196081834</v>
      </c>
      <c r="I18" s="61">
        <f t="shared" si="10"/>
        <v>193175820</v>
      </c>
      <c r="J18" s="61">
        <f t="shared" si="10"/>
        <v>192090168</v>
      </c>
      <c r="K18" s="62">
        <f t="shared" si="10"/>
        <v>355165943</v>
      </c>
      <c r="L18" s="56">
        <f>+(G18*100%)/F18</f>
        <v>0.35935769630931558</v>
      </c>
      <c r="M18" s="57">
        <f t="shared" si="9"/>
        <v>0.35935769630931558</v>
      </c>
      <c r="Q18" s="77"/>
    </row>
    <row r="19" spans="1:17" ht="15">
      <c r="A19" s="65">
        <v>2101011101</v>
      </c>
      <c r="B19" s="66" t="s">
        <v>30</v>
      </c>
      <c r="C19" s="5">
        <f>[1]Hoja1!C11</f>
        <v>399590400</v>
      </c>
      <c r="D19" s="2"/>
      <c r="E19" s="2"/>
      <c r="F19" s="68">
        <f>C19+D19-E19</f>
        <v>399590400</v>
      </c>
      <c r="G19" s="69">
        <f>[2]mayo2021!$D$11+[2]mayo2021!$H$11+[2]mayo2021!$I$11+[2]mayo2021!$J$11</f>
        <v>188060169</v>
      </c>
      <c r="H19" s="70">
        <f>[2]mayo2021!$H$11+[2]mayo2021!$I$11+[2]mayo2021!$J$11</f>
        <v>186936161</v>
      </c>
      <c r="I19" s="70">
        <f>[2]mayo2021!$I$11+[2]mayo2021!$J$11</f>
        <v>185955797</v>
      </c>
      <c r="J19" s="70">
        <f>[2]mayo2021!$J$11</f>
        <v>184870145</v>
      </c>
      <c r="K19" s="71">
        <f>F19-G19</f>
        <v>211530231</v>
      </c>
      <c r="L19" s="72">
        <f>+(G19*100%)/F19</f>
        <v>0.47063235002642706</v>
      </c>
      <c r="M19" s="57">
        <f t="shared" si="9"/>
        <v>0.47063235002642706</v>
      </c>
      <c r="Q19" s="77"/>
    </row>
    <row r="20" spans="1:17" ht="13.5" thickBot="1">
      <c r="A20" s="65">
        <v>2101011106</v>
      </c>
      <c r="B20" s="66" t="s">
        <v>31</v>
      </c>
      <c r="C20" s="5">
        <f>[1]Hoja1!C12</f>
        <v>55728000</v>
      </c>
      <c r="D20" s="6"/>
      <c r="E20" s="68"/>
      <c r="F20" s="68">
        <f>C20+D20-E20</f>
        <v>55728000</v>
      </c>
      <c r="G20" s="69">
        <f>[2]mayo2021!$D$12+[2]mayo2021!$H$12</f>
        <v>215586</v>
      </c>
      <c r="H20" s="70">
        <f>[2]mayo2021!$H$12</f>
        <v>35976</v>
      </c>
      <c r="I20" s="70">
        <f>[2]mayo2021!$J$12</f>
        <v>0</v>
      </c>
      <c r="J20" s="70">
        <v>0</v>
      </c>
      <c r="K20" s="71">
        <f>F20-G20</f>
        <v>55512414</v>
      </c>
      <c r="L20" s="72">
        <f>+(G20*100%)/F20</f>
        <v>3.8685400516795866E-3</v>
      </c>
      <c r="M20" s="57">
        <f t="shared" si="9"/>
        <v>3.8685400516795866E-3</v>
      </c>
      <c r="O20" s="63"/>
      <c r="Q20" s="77"/>
    </row>
    <row r="21" spans="1:17" ht="13.5" thickBot="1">
      <c r="A21" s="65">
        <v>2101011108</v>
      </c>
      <c r="B21" s="66" t="s">
        <v>32</v>
      </c>
      <c r="C21" s="5">
        <f>[1]Hoja1!C13</f>
        <v>65016000</v>
      </c>
      <c r="D21" s="7"/>
      <c r="E21" s="68"/>
      <c r="F21" s="68">
        <f>C21+D21-E21</f>
        <v>65016000</v>
      </c>
      <c r="G21" s="69">
        <f>[2]mayo2021!$D$13+[2]mayo2021!$H$13+[2]mayo2021!$I$13</f>
        <v>3728679</v>
      </c>
      <c r="H21" s="70">
        <f>[2]mayo2021!$H$13</f>
        <v>1889674</v>
      </c>
      <c r="I21" s="70">
        <f>[2]mayo2021!$I$13</f>
        <v>0</v>
      </c>
      <c r="J21" s="70">
        <v>0</v>
      </c>
      <c r="K21" s="71">
        <f>F21-G21</f>
        <v>61287321</v>
      </c>
      <c r="L21" s="72">
        <v>0</v>
      </c>
      <c r="M21" s="57">
        <f t="shared" si="9"/>
        <v>5.735017534145441E-2</v>
      </c>
      <c r="N21" s="78"/>
      <c r="Q21" s="77"/>
    </row>
    <row r="22" spans="1:17">
      <c r="A22" s="65">
        <v>2101011109</v>
      </c>
      <c r="B22" s="66" t="s">
        <v>33</v>
      </c>
      <c r="C22" s="5">
        <f>[1]Hoja1!C14</f>
        <v>34056000</v>
      </c>
      <c r="D22" s="68"/>
      <c r="E22" s="68"/>
      <c r="F22" s="68">
        <f>C22+D22-E22</f>
        <v>34056000</v>
      </c>
      <c r="G22" s="69">
        <f>+[2]mayo2021!$J$14</f>
        <v>7220023</v>
      </c>
      <c r="H22" s="70">
        <f>G22</f>
        <v>7220023</v>
      </c>
      <c r="I22" s="70">
        <f>[2]mayo2021!$I$14+[2]mayo2021!$J$14</f>
        <v>7220023</v>
      </c>
      <c r="J22" s="70">
        <f>I22</f>
        <v>7220023</v>
      </c>
      <c r="K22" s="71">
        <f>F22-G22</f>
        <v>26835977</v>
      </c>
      <c r="L22" s="72">
        <v>0</v>
      </c>
      <c r="M22" s="57">
        <f t="shared" si="9"/>
        <v>0.21200443387361992</v>
      </c>
      <c r="N22" s="63"/>
      <c r="Q22" s="77"/>
    </row>
    <row r="23" spans="1:17">
      <c r="A23" s="58">
        <v>210102</v>
      </c>
      <c r="B23" s="59" t="s">
        <v>34</v>
      </c>
      <c r="C23" s="61">
        <f t="shared" ref="C23:K23" si="11">+C24+C25+C26+C27</f>
        <v>9666993150</v>
      </c>
      <c r="D23" s="61">
        <f t="shared" si="11"/>
        <v>0</v>
      </c>
      <c r="E23" s="61">
        <f t="shared" si="11"/>
        <v>0</v>
      </c>
      <c r="F23" s="61">
        <f t="shared" si="11"/>
        <v>9666993150</v>
      </c>
      <c r="G23" s="60">
        <f t="shared" si="11"/>
        <v>6576200430</v>
      </c>
      <c r="H23" s="61">
        <f t="shared" si="11"/>
        <v>6475724887</v>
      </c>
      <c r="I23" s="61">
        <f t="shared" si="11"/>
        <v>3645891146</v>
      </c>
      <c r="J23" s="61">
        <f t="shared" si="11"/>
        <v>3247981622</v>
      </c>
      <c r="K23" s="62">
        <f t="shared" si="11"/>
        <v>3090792720</v>
      </c>
      <c r="L23" s="56">
        <f>+(G23*100%)/F23</f>
        <v>0.68027362055180518</v>
      </c>
      <c r="M23" s="57">
        <f t="shared" si="9"/>
        <v>0.68027362055180518</v>
      </c>
    </row>
    <row r="24" spans="1:17">
      <c r="A24" s="65">
        <v>21010201</v>
      </c>
      <c r="B24" s="66" t="s">
        <v>35</v>
      </c>
      <c r="C24" s="67">
        <f>[1]Hoja1!C50</f>
        <v>2133393150</v>
      </c>
      <c r="D24" s="68"/>
      <c r="E24" s="68"/>
      <c r="F24" s="68">
        <f>C24+D24-E24</f>
        <v>2133393150</v>
      </c>
      <c r="G24" s="69">
        <f>[2]mayo2021!$J$52</f>
        <v>535944341</v>
      </c>
      <c r="H24" s="70">
        <f>G24</f>
        <v>535944341</v>
      </c>
      <c r="I24" s="70">
        <f>H24</f>
        <v>535944341</v>
      </c>
      <c r="J24" s="70">
        <f>I24</f>
        <v>535944341</v>
      </c>
      <c r="K24" s="71">
        <f>F24-G24</f>
        <v>1597448809</v>
      </c>
      <c r="L24" s="72">
        <f>+(G24*100%)/F24</f>
        <v>0.25121686595834436</v>
      </c>
      <c r="M24" s="57">
        <f t="shared" si="9"/>
        <v>0.25121686595834436</v>
      </c>
    </row>
    <row r="25" spans="1:17" ht="15.75" thickBot="1">
      <c r="A25" s="65">
        <v>21010203</v>
      </c>
      <c r="B25" s="66" t="s">
        <v>36</v>
      </c>
      <c r="C25" s="67">
        <f>[1]Hoja1!C21</f>
        <v>4334400000</v>
      </c>
      <c r="D25" s="1"/>
      <c r="E25" s="79"/>
      <c r="F25" s="68">
        <f>C25+D25-E25</f>
        <v>4334400000</v>
      </c>
      <c r="G25" s="69">
        <f>[2]mayo2021!$D$21+[2]mayo2021!$H$21+[2]mayo2021!$I$21+[2]mayo2021!$J$21</f>
        <v>3395200768</v>
      </c>
      <c r="H25" s="70">
        <f>[2]mayo2021!$H$21+[2]mayo2021!$I$21+[2]mayo2021!$J$21</f>
        <v>3342830768</v>
      </c>
      <c r="I25" s="70">
        <f>[2]mayo2021!$I$21+[2]mayo2021!$J$21</f>
        <v>1755674898</v>
      </c>
      <c r="J25" s="70">
        <f>[2]mayo2021!$J$21</f>
        <v>1574948475</v>
      </c>
      <c r="K25" s="71">
        <f>F25-G25</f>
        <v>939199232</v>
      </c>
      <c r="L25" s="72">
        <f>+(G25*100%)/F25</f>
        <v>0.78331505352528608</v>
      </c>
      <c r="M25" s="57">
        <f t="shared" si="9"/>
        <v>0.78331505352528608</v>
      </c>
    </row>
    <row r="26" spans="1:17">
      <c r="A26" s="65">
        <v>21010207</v>
      </c>
      <c r="B26" s="66" t="s">
        <v>37</v>
      </c>
      <c r="C26" s="67">
        <v>0</v>
      </c>
      <c r="D26" s="68"/>
      <c r="E26" s="68"/>
      <c r="F26" s="68">
        <f>C26+D26-E26</f>
        <v>0</v>
      </c>
      <c r="G26" s="69"/>
      <c r="H26" s="70"/>
      <c r="I26" s="70"/>
      <c r="J26" s="70"/>
      <c r="K26" s="71">
        <f>F26-G26</f>
        <v>0</v>
      </c>
      <c r="L26" s="72">
        <v>0</v>
      </c>
      <c r="M26" s="57" t="e">
        <f t="shared" si="9"/>
        <v>#DIV/0!</v>
      </c>
      <c r="O26" s="64"/>
    </row>
    <row r="27" spans="1:17">
      <c r="A27" s="65">
        <v>21010209</v>
      </c>
      <c r="B27" s="66" t="s">
        <v>38</v>
      </c>
      <c r="C27" s="67">
        <f>[1]Hoja1!C22</f>
        <v>3199200000</v>
      </c>
      <c r="D27" s="68"/>
      <c r="E27" s="68"/>
      <c r="F27" s="68">
        <f>C27+D27-E27</f>
        <v>3199200000</v>
      </c>
      <c r="G27" s="69">
        <f>[2]mayo2021!$D$22+[2]mayo2021!$H$22+[2]mayo2021!$I$22+[2]mayo2021!$J$22</f>
        <v>2645055321</v>
      </c>
      <c r="H27" s="70">
        <f>[2]mayo2021!$H$22+[2]mayo2021!$I$22+[2]mayo2021!$J$22</f>
        <v>2596949778</v>
      </c>
      <c r="I27" s="70">
        <f>[2]mayo2021!$I$22+[2]mayo2021!$J$22</f>
        <v>1354271907</v>
      </c>
      <c r="J27" s="70">
        <f>[2]mayo2021!$J$22</f>
        <v>1137088806</v>
      </c>
      <c r="K27" s="71">
        <f>F27-G27</f>
        <v>554144679</v>
      </c>
      <c r="L27" s="72">
        <f>+(G27*100%)/F27</f>
        <v>0.82678648443360836</v>
      </c>
      <c r="M27" s="57">
        <f t="shared" si="9"/>
        <v>0.82678648443360836</v>
      </c>
    </row>
    <row r="28" spans="1:17">
      <c r="A28" s="58">
        <v>210103</v>
      </c>
      <c r="B28" s="59" t="s">
        <v>39</v>
      </c>
      <c r="C28" s="60">
        <f t="shared" ref="C28:K28" si="12">+C29+C44</f>
        <v>2415335238</v>
      </c>
      <c r="D28" s="61">
        <f t="shared" si="12"/>
        <v>0</v>
      </c>
      <c r="E28" s="61">
        <f t="shared" si="12"/>
        <v>0</v>
      </c>
      <c r="F28" s="61">
        <f t="shared" si="12"/>
        <v>2415335238</v>
      </c>
      <c r="G28" s="60">
        <f t="shared" si="12"/>
        <v>694397493</v>
      </c>
      <c r="H28" s="61">
        <f t="shared" si="12"/>
        <v>694397493</v>
      </c>
      <c r="I28" s="61">
        <f t="shared" si="12"/>
        <v>694397493</v>
      </c>
      <c r="J28" s="61">
        <f t="shared" si="12"/>
        <v>570651547</v>
      </c>
      <c r="K28" s="61">
        <f t="shared" si="12"/>
        <v>1720937745</v>
      </c>
      <c r="L28" s="56">
        <f>+(G28*100%)/F28</f>
        <v>0.28749528515759598</v>
      </c>
      <c r="M28" s="57">
        <f t="shared" si="9"/>
        <v>0.28749528515759598</v>
      </c>
      <c r="P28" s="63"/>
    </row>
    <row r="29" spans="1:17">
      <c r="A29" s="65">
        <v>21010301</v>
      </c>
      <c r="B29" s="59" t="s">
        <v>40</v>
      </c>
      <c r="C29" s="60">
        <f t="shared" ref="C29:K29" si="13">+C30</f>
        <v>738367597</v>
      </c>
      <c r="D29" s="61">
        <f t="shared" si="13"/>
        <v>0</v>
      </c>
      <c r="E29" s="61">
        <f t="shared" si="13"/>
        <v>0</v>
      </c>
      <c r="F29" s="61">
        <f t="shared" si="13"/>
        <v>738367597</v>
      </c>
      <c r="G29" s="60">
        <f t="shared" si="13"/>
        <v>269271822</v>
      </c>
      <c r="H29" s="61">
        <f t="shared" si="13"/>
        <v>269271822</v>
      </c>
      <c r="I29" s="61">
        <f t="shared" si="13"/>
        <v>269271822</v>
      </c>
      <c r="J29" s="61">
        <f t="shared" si="13"/>
        <v>218362977</v>
      </c>
      <c r="K29" s="62">
        <f t="shared" si="13"/>
        <v>469095775</v>
      </c>
      <c r="L29" s="56">
        <f>+(G29*100%)/F29</f>
        <v>0.36468531811804306</v>
      </c>
      <c r="M29" s="57">
        <f t="shared" si="9"/>
        <v>0.36468531811804306</v>
      </c>
      <c r="P29" s="63"/>
    </row>
    <row r="30" spans="1:17">
      <c r="A30" s="65">
        <v>2101030101</v>
      </c>
      <c r="B30" s="59" t="s">
        <v>41</v>
      </c>
      <c r="C30" s="60">
        <f t="shared" ref="C30:K30" si="14">+C32+C34+C36+C38+C39</f>
        <v>738367597</v>
      </c>
      <c r="D30" s="61">
        <f t="shared" si="14"/>
        <v>0</v>
      </c>
      <c r="E30" s="61">
        <f t="shared" si="14"/>
        <v>0</v>
      </c>
      <c r="F30" s="61">
        <f t="shared" si="14"/>
        <v>738367597</v>
      </c>
      <c r="G30" s="60">
        <f t="shared" si="14"/>
        <v>269271822</v>
      </c>
      <c r="H30" s="61">
        <f t="shared" si="14"/>
        <v>269271822</v>
      </c>
      <c r="I30" s="61">
        <f t="shared" si="14"/>
        <v>269271822</v>
      </c>
      <c r="J30" s="61">
        <f t="shared" si="14"/>
        <v>218362977</v>
      </c>
      <c r="K30" s="62">
        <f t="shared" si="14"/>
        <v>469095775</v>
      </c>
      <c r="L30" s="56">
        <f>+(G30*100%)/F30</f>
        <v>0.36468531811804306</v>
      </c>
      <c r="M30" s="57">
        <f t="shared" si="9"/>
        <v>0.36468531811804306</v>
      </c>
      <c r="O30" s="63"/>
      <c r="P30" s="63"/>
    </row>
    <row r="31" spans="1:17">
      <c r="A31" s="80">
        <v>210103010101</v>
      </c>
      <c r="B31" s="59" t="s">
        <v>42</v>
      </c>
      <c r="C31" s="60">
        <f t="shared" ref="C31:K31" si="15">+C32</f>
        <v>0</v>
      </c>
      <c r="D31" s="61">
        <f t="shared" si="15"/>
        <v>0</v>
      </c>
      <c r="E31" s="61">
        <f t="shared" si="15"/>
        <v>0</v>
      </c>
      <c r="F31" s="61">
        <f t="shared" si="15"/>
        <v>0</v>
      </c>
      <c r="G31" s="60">
        <f t="shared" si="15"/>
        <v>0</v>
      </c>
      <c r="H31" s="61">
        <f t="shared" si="15"/>
        <v>0</v>
      </c>
      <c r="I31" s="61">
        <f t="shared" si="15"/>
        <v>0</v>
      </c>
      <c r="J31" s="61">
        <f t="shared" si="15"/>
        <v>0</v>
      </c>
      <c r="K31" s="62">
        <f t="shared" si="15"/>
        <v>0</v>
      </c>
      <c r="L31" s="56" t="e">
        <f>+(G31*100%)/F31</f>
        <v>#DIV/0!</v>
      </c>
      <c r="M31" s="57" t="e">
        <f t="shared" si="9"/>
        <v>#DIV/0!</v>
      </c>
      <c r="P31" s="63"/>
    </row>
    <row r="32" spans="1:17">
      <c r="A32" s="80">
        <v>21010301010101</v>
      </c>
      <c r="B32" s="66" t="s">
        <v>43</v>
      </c>
      <c r="C32" s="67">
        <v>0</v>
      </c>
      <c r="D32" s="68">
        <v>0</v>
      </c>
      <c r="E32" s="68">
        <v>0</v>
      </c>
      <c r="F32" s="68">
        <f>C32</f>
        <v>0</v>
      </c>
      <c r="G32" s="69">
        <v>0</v>
      </c>
      <c r="H32" s="70">
        <f>+G32</f>
        <v>0</v>
      </c>
      <c r="I32" s="70">
        <f>+H32</f>
        <v>0</v>
      </c>
      <c r="J32" s="70">
        <f>+H32</f>
        <v>0</v>
      </c>
      <c r="K32" s="70"/>
      <c r="L32" s="68">
        <f>+J32</f>
        <v>0</v>
      </c>
      <c r="M32" s="57" t="e">
        <f t="shared" si="9"/>
        <v>#DIV/0!</v>
      </c>
    </row>
    <row r="33" spans="1:15">
      <c r="A33" s="80">
        <v>210103010103</v>
      </c>
      <c r="B33" s="59" t="s">
        <v>44</v>
      </c>
      <c r="C33" s="60">
        <f t="shared" ref="C33:K33" si="16">+C34</f>
        <v>357588000</v>
      </c>
      <c r="D33" s="61">
        <f t="shared" si="16"/>
        <v>0</v>
      </c>
      <c r="E33" s="61">
        <f t="shared" si="16"/>
        <v>0</v>
      </c>
      <c r="F33" s="60">
        <f t="shared" si="16"/>
        <v>357588000</v>
      </c>
      <c r="G33" s="60">
        <f t="shared" si="16"/>
        <v>139182122</v>
      </c>
      <c r="H33" s="61">
        <f t="shared" si="16"/>
        <v>139182122</v>
      </c>
      <c r="I33" s="61">
        <f t="shared" si="16"/>
        <v>139182122</v>
      </c>
      <c r="J33" s="61">
        <f t="shared" si="16"/>
        <v>111763703</v>
      </c>
      <c r="K33" s="62">
        <f t="shared" si="16"/>
        <v>218405878</v>
      </c>
      <c r="L33" s="56">
        <f>+(G33*100%)/F33</f>
        <v>0.38922481179457924</v>
      </c>
      <c r="M33" s="57">
        <f t="shared" si="9"/>
        <v>0.38922481179457924</v>
      </c>
      <c r="N33" s="64"/>
    </row>
    <row r="34" spans="1:15" ht="15">
      <c r="A34" s="8" t="s">
        <v>45</v>
      </c>
      <c r="B34" s="76" t="s">
        <v>46</v>
      </c>
      <c r="C34" s="67">
        <f>[1]Hoja1!C23</f>
        <v>357588000</v>
      </c>
      <c r="D34" s="68"/>
      <c r="E34" s="68"/>
      <c r="F34" s="67">
        <f>C34+D34-E34</f>
        <v>357588000</v>
      </c>
      <c r="G34" s="69">
        <f>[2]mayo2021!$I$23+[2]mayo2021!$J$23</f>
        <v>139182122</v>
      </c>
      <c r="H34" s="70">
        <f>G34</f>
        <v>139182122</v>
      </c>
      <c r="I34" s="70">
        <f>H34</f>
        <v>139182122</v>
      </c>
      <c r="J34" s="70">
        <f>[2]mayo2021!$J$23</f>
        <v>111763703</v>
      </c>
      <c r="K34" s="71">
        <f>F34-G34</f>
        <v>218405878</v>
      </c>
      <c r="L34" s="72">
        <f>+(G34*100%)/F34</f>
        <v>0.38922481179457924</v>
      </c>
      <c r="M34" s="57">
        <f t="shared" si="9"/>
        <v>0.38922481179457924</v>
      </c>
      <c r="N34" s="64"/>
    </row>
    <row r="35" spans="1:15">
      <c r="A35" s="80">
        <v>210103010105</v>
      </c>
      <c r="B35" s="59" t="s">
        <v>47</v>
      </c>
      <c r="C35" s="61">
        <f t="shared" ref="C35:K35" si="17">+C36</f>
        <v>0</v>
      </c>
      <c r="D35" s="61">
        <f t="shared" si="17"/>
        <v>0</v>
      </c>
      <c r="E35" s="61">
        <f t="shared" si="17"/>
        <v>0</v>
      </c>
      <c r="F35" s="60">
        <f t="shared" si="17"/>
        <v>0</v>
      </c>
      <c r="G35" s="60">
        <f t="shared" si="17"/>
        <v>0</v>
      </c>
      <c r="H35" s="61">
        <f t="shared" si="17"/>
        <v>0</v>
      </c>
      <c r="I35" s="61">
        <f t="shared" si="17"/>
        <v>0</v>
      </c>
      <c r="J35" s="61">
        <f t="shared" si="17"/>
        <v>0</v>
      </c>
      <c r="K35" s="62">
        <f t="shared" si="17"/>
        <v>0</v>
      </c>
      <c r="L35" s="56" t="e">
        <f>+(G35*100%)/F35</f>
        <v>#DIV/0!</v>
      </c>
      <c r="M35" s="57" t="e">
        <f t="shared" si="9"/>
        <v>#DIV/0!</v>
      </c>
      <c r="N35" s="64"/>
    </row>
    <row r="36" spans="1:15" ht="15">
      <c r="A36" s="80">
        <v>21010301010503</v>
      </c>
      <c r="B36" s="76" t="s">
        <v>48</v>
      </c>
      <c r="C36" s="67">
        <v>0</v>
      </c>
      <c r="D36" s="68"/>
      <c r="E36" s="68"/>
      <c r="F36" s="67">
        <f>C36+D36-E36</f>
        <v>0</v>
      </c>
      <c r="G36" s="69">
        <v>0</v>
      </c>
      <c r="H36" s="70">
        <f>G36</f>
        <v>0</v>
      </c>
      <c r="I36" s="70">
        <f>H36</f>
        <v>0</v>
      </c>
      <c r="J36" s="70"/>
      <c r="K36" s="71">
        <f>F36-G36</f>
        <v>0</v>
      </c>
      <c r="L36" s="72" t="e">
        <f>+(G36*100%)/F36</f>
        <v>#DIV/0!</v>
      </c>
      <c r="M36" s="57" t="e">
        <f t="shared" si="9"/>
        <v>#DIV/0!</v>
      </c>
      <c r="N36" s="64"/>
    </row>
    <row r="37" spans="1:15">
      <c r="A37" s="80"/>
      <c r="B37" s="59" t="s">
        <v>49</v>
      </c>
      <c r="C37" s="60">
        <f t="shared" ref="C37:K37" si="18">+C38</f>
        <v>45408000</v>
      </c>
      <c r="D37" s="61">
        <f t="shared" si="18"/>
        <v>0</v>
      </c>
      <c r="E37" s="61">
        <f t="shared" si="18"/>
        <v>0</v>
      </c>
      <c r="F37" s="61">
        <f t="shared" si="18"/>
        <v>45408000</v>
      </c>
      <c r="G37" s="60">
        <f t="shared" si="18"/>
        <v>15846200</v>
      </c>
      <c r="H37" s="61">
        <f t="shared" si="18"/>
        <v>15846200</v>
      </c>
      <c r="I37" s="61">
        <f t="shared" si="18"/>
        <v>15846200</v>
      </c>
      <c r="J37" s="61">
        <f t="shared" si="18"/>
        <v>12624369</v>
      </c>
      <c r="K37" s="62">
        <f t="shared" si="18"/>
        <v>29561800</v>
      </c>
      <c r="L37" s="72"/>
      <c r="M37" s="57">
        <f t="shared" si="9"/>
        <v>0.34897374911909795</v>
      </c>
      <c r="N37" s="64"/>
    </row>
    <row r="38" spans="1:15" ht="15">
      <c r="A38" s="80"/>
      <c r="B38" s="76" t="s">
        <v>50</v>
      </c>
      <c r="C38" s="67">
        <f>[1]Hoja1!C24</f>
        <v>45408000</v>
      </c>
      <c r="D38" s="2"/>
      <c r="E38" s="2"/>
      <c r="F38" s="68">
        <f>C38+D38-E38</f>
        <v>45408000</v>
      </c>
      <c r="G38" s="67">
        <f>[2]mayo2021!$I$24+[2]mayo2021!$J$24</f>
        <v>15846200</v>
      </c>
      <c r="H38" s="68">
        <f>G38</f>
        <v>15846200</v>
      </c>
      <c r="I38" s="68">
        <f>H38</f>
        <v>15846200</v>
      </c>
      <c r="J38" s="68">
        <f>[2]mayo2021!$J$24</f>
        <v>12624369</v>
      </c>
      <c r="K38" s="71">
        <f>F38-G38</f>
        <v>29561800</v>
      </c>
      <c r="L38" s="72"/>
      <c r="M38" s="57">
        <f t="shared" si="9"/>
        <v>0.34897374911909795</v>
      </c>
      <c r="N38" s="64"/>
    </row>
    <row r="39" spans="1:15">
      <c r="A39" s="81">
        <v>2101030103</v>
      </c>
      <c r="B39" s="59" t="s">
        <v>51</v>
      </c>
      <c r="C39" s="60">
        <f t="shared" ref="C39:K39" si="19">+C40+C41+C42+C43</f>
        <v>335371597</v>
      </c>
      <c r="D39" s="61">
        <f t="shared" si="19"/>
        <v>0</v>
      </c>
      <c r="E39" s="61">
        <f t="shared" si="19"/>
        <v>0</v>
      </c>
      <c r="F39" s="60">
        <f t="shared" si="19"/>
        <v>335371597</v>
      </c>
      <c r="G39" s="60">
        <f t="shared" si="19"/>
        <v>114243500</v>
      </c>
      <c r="H39" s="61">
        <f t="shared" si="19"/>
        <v>114243500</v>
      </c>
      <c r="I39" s="61">
        <f t="shared" si="19"/>
        <v>114243500</v>
      </c>
      <c r="J39" s="61">
        <f t="shared" si="19"/>
        <v>93974905</v>
      </c>
      <c r="K39" s="62">
        <f t="shared" si="19"/>
        <v>221128097</v>
      </c>
      <c r="L39" s="56">
        <f t="shared" ref="L39:L54" si="20">+(G39*100%)/F39</f>
        <v>0.34064751166151974</v>
      </c>
      <c r="M39" s="57">
        <f t="shared" si="9"/>
        <v>0.34064751166151974</v>
      </c>
    </row>
    <row r="40" spans="1:15">
      <c r="A40" s="80">
        <v>210103010301</v>
      </c>
      <c r="B40" s="66" t="s">
        <v>52</v>
      </c>
      <c r="C40" s="67">
        <f>[1]Hoja1!C25</f>
        <v>46770240</v>
      </c>
      <c r="D40" s="68"/>
      <c r="E40" s="68"/>
      <c r="F40" s="67">
        <f>C40+D40-E40</f>
        <v>46770240</v>
      </c>
      <c r="G40" s="69">
        <f>[2]mayo2021!$I$25+[2]mayo2021!$J$25</f>
        <v>11440500</v>
      </c>
      <c r="H40" s="70">
        <f>G40</f>
        <v>11440500</v>
      </c>
      <c r="I40" s="70">
        <f>H40</f>
        <v>11440500</v>
      </c>
      <c r="J40" s="70">
        <f>[2]mayo2021!$J$25</f>
        <v>9410305</v>
      </c>
      <c r="K40" s="71">
        <f>F40-G40</f>
        <v>35329740</v>
      </c>
      <c r="L40" s="72">
        <f t="shared" si="20"/>
        <v>0.24461067550647592</v>
      </c>
      <c r="M40" s="57">
        <f t="shared" si="9"/>
        <v>0.24461067550647592</v>
      </c>
    </row>
    <row r="41" spans="1:15">
      <c r="A41" s="80">
        <v>210103010303</v>
      </c>
      <c r="B41" s="66" t="s">
        <v>53</v>
      </c>
      <c r="C41" s="67">
        <f>[1]Hoja1!C26</f>
        <v>189578400</v>
      </c>
      <c r="D41" s="68"/>
      <c r="E41" s="68"/>
      <c r="F41" s="67">
        <f>C41+D41-E41</f>
        <v>189578400</v>
      </c>
      <c r="G41" s="69">
        <f>[2]mayo2021!$I$26+[2]mayo2021!$J$26</f>
        <v>68507200</v>
      </c>
      <c r="H41" s="70">
        <f>G41</f>
        <v>68507200</v>
      </c>
      <c r="I41" s="70">
        <f>G41</f>
        <v>68507200</v>
      </c>
      <c r="J41" s="70">
        <f>[2]mayo2021!$J$26</f>
        <v>56354202</v>
      </c>
      <c r="K41" s="71">
        <f>F41-G41</f>
        <v>121071200</v>
      </c>
      <c r="L41" s="72">
        <f t="shared" si="20"/>
        <v>0.3613660628004034</v>
      </c>
      <c r="M41" s="57">
        <f t="shared" si="9"/>
        <v>0.3613660628004034</v>
      </c>
      <c r="O41" s="64"/>
    </row>
    <row r="42" spans="1:15">
      <c r="A42" s="80">
        <v>210103010305</v>
      </c>
      <c r="B42" s="66" t="s">
        <v>54</v>
      </c>
      <c r="C42" s="67">
        <f>[1]Hoja1!C27</f>
        <v>34316557</v>
      </c>
      <c r="D42" s="68"/>
      <c r="E42" s="68"/>
      <c r="F42" s="67">
        <f>C42+D42-E42</f>
        <v>34316557</v>
      </c>
      <c r="G42" s="69">
        <f>[2]mayo2021!$I$27+[2]mayo2021!$J$27</f>
        <v>11440500</v>
      </c>
      <c r="H42" s="70">
        <f>G42</f>
        <v>11440500</v>
      </c>
      <c r="I42" s="70">
        <f>G42</f>
        <v>11440500</v>
      </c>
      <c r="J42" s="70">
        <f>[2]mayo2021!$J$27</f>
        <v>9410305</v>
      </c>
      <c r="K42" s="71">
        <f>F42-G42</f>
        <v>22876057</v>
      </c>
      <c r="L42" s="72">
        <f t="shared" si="20"/>
        <v>0.33338134708560652</v>
      </c>
      <c r="M42" s="57">
        <f t="shared" si="9"/>
        <v>0.33338134708560652</v>
      </c>
    </row>
    <row r="43" spans="1:15" ht="15">
      <c r="A43" s="80">
        <v>210103010307</v>
      </c>
      <c r="B43" s="66" t="s">
        <v>55</v>
      </c>
      <c r="C43" s="67">
        <f>[1]Hoja1!C28</f>
        <v>64706400</v>
      </c>
      <c r="D43" s="68"/>
      <c r="E43" s="68"/>
      <c r="F43" s="67">
        <f>C43+D43-E43</f>
        <v>64706400</v>
      </c>
      <c r="G43" s="75">
        <f>[2]mayo2021!$I$28+[2]mayo2021!$J$28</f>
        <v>22855300</v>
      </c>
      <c r="H43" s="70">
        <f>G43</f>
        <v>22855300</v>
      </c>
      <c r="I43" s="70">
        <f>H43</f>
        <v>22855300</v>
      </c>
      <c r="J43" s="70">
        <f>[2]mayo2021!$J$28</f>
        <v>18800093</v>
      </c>
      <c r="K43" s="71">
        <f>F43-G43</f>
        <v>41851100</v>
      </c>
      <c r="L43" s="72">
        <f t="shared" si="20"/>
        <v>0.35321544700369673</v>
      </c>
      <c r="M43" s="57">
        <f t="shared" si="9"/>
        <v>0.35321544700369673</v>
      </c>
    </row>
    <row r="44" spans="1:15">
      <c r="A44" s="81">
        <v>21010303</v>
      </c>
      <c r="B44" s="59" t="s">
        <v>56</v>
      </c>
      <c r="C44" s="61">
        <f t="shared" ref="C44:K44" si="21">+C45</f>
        <v>1676967641</v>
      </c>
      <c r="D44" s="61">
        <f t="shared" si="21"/>
        <v>0</v>
      </c>
      <c r="E44" s="61">
        <f t="shared" si="21"/>
        <v>0</v>
      </c>
      <c r="F44" s="61">
        <f t="shared" si="21"/>
        <v>1676967641</v>
      </c>
      <c r="G44" s="60">
        <f t="shared" si="21"/>
        <v>425125671</v>
      </c>
      <c r="H44" s="61">
        <f t="shared" si="21"/>
        <v>425125671</v>
      </c>
      <c r="I44" s="61">
        <f t="shared" si="21"/>
        <v>425125671</v>
      </c>
      <c r="J44" s="61">
        <f t="shared" si="21"/>
        <v>352288570</v>
      </c>
      <c r="K44" s="62">
        <f t="shared" si="21"/>
        <v>1251841970</v>
      </c>
      <c r="L44" s="56">
        <f t="shared" si="20"/>
        <v>0.25350857142746741</v>
      </c>
      <c r="M44" s="57">
        <f t="shared" si="9"/>
        <v>0.25350857142746741</v>
      </c>
    </row>
    <row r="45" spans="1:15">
      <c r="A45" s="80">
        <v>2101030301</v>
      </c>
      <c r="B45" s="59" t="s">
        <v>41</v>
      </c>
      <c r="C45" s="61">
        <f t="shared" ref="C45:K45" si="22">+C46+C47+C48+C49+C50</f>
        <v>1676967641</v>
      </c>
      <c r="D45" s="61">
        <f t="shared" si="22"/>
        <v>0</v>
      </c>
      <c r="E45" s="61">
        <f t="shared" si="22"/>
        <v>0</v>
      </c>
      <c r="F45" s="61">
        <f t="shared" si="22"/>
        <v>1676967641</v>
      </c>
      <c r="G45" s="60">
        <f t="shared" si="22"/>
        <v>425125671</v>
      </c>
      <c r="H45" s="61">
        <f t="shared" si="22"/>
        <v>425125671</v>
      </c>
      <c r="I45" s="61">
        <f t="shared" si="22"/>
        <v>425125671</v>
      </c>
      <c r="J45" s="61">
        <f t="shared" si="22"/>
        <v>352288570</v>
      </c>
      <c r="K45" s="62">
        <f t="shared" si="22"/>
        <v>1251841970</v>
      </c>
      <c r="L45" s="56">
        <f t="shared" si="20"/>
        <v>0.25350857142746741</v>
      </c>
      <c r="M45" s="57">
        <f t="shared" si="9"/>
        <v>0.25350857142746741</v>
      </c>
    </row>
    <row r="46" spans="1:15" ht="15">
      <c r="A46" s="80">
        <v>210103030101</v>
      </c>
      <c r="B46" s="66" t="s">
        <v>57</v>
      </c>
      <c r="C46" s="67">
        <f>[1]Hoja1!C29</f>
        <v>474720000</v>
      </c>
      <c r="D46" s="2"/>
      <c r="E46" s="2"/>
      <c r="F46" s="68">
        <f>C46+D46-E46</f>
        <v>474720000</v>
      </c>
      <c r="G46" s="69">
        <f>[2]mayo2021!$J$29</f>
        <v>38202750</v>
      </c>
      <c r="H46" s="70">
        <f t="shared" ref="H46:I48" si="23">G46</f>
        <v>38202750</v>
      </c>
      <c r="I46" s="70">
        <f t="shared" si="23"/>
        <v>38202750</v>
      </c>
      <c r="J46" s="70">
        <f>[2]marzo2021!$J$29</f>
        <v>38202750</v>
      </c>
      <c r="K46" s="71">
        <f>F46-G46</f>
        <v>436517250</v>
      </c>
      <c r="L46" s="72">
        <f t="shared" si="20"/>
        <v>8.0474279575328614E-2</v>
      </c>
      <c r="M46" s="57">
        <f t="shared" si="9"/>
        <v>8.0474279575328614E-2</v>
      </c>
    </row>
    <row r="47" spans="1:15" ht="15">
      <c r="A47" s="80">
        <v>210103030103</v>
      </c>
      <c r="B47" s="66" t="s">
        <v>58</v>
      </c>
      <c r="C47" s="67">
        <f>[1]Hoja1!C30</f>
        <v>415554041</v>
      </c>
      <c r="D47" s="2"/>
      <c r="E47" s="2"/>
      <c r="F47" s="68">
        <f>C47+D47-E47</f>
        <v>415554041</v>
      </c>
      <c r="G47" s="69">
        <f>[2]mayo2021!$I$30+[2]mayo2021!$J$30</f>
        <v>114853533</v>
      </c>
      <c r="H47" s="70">
        <f t="shared" si="23"/>
        <v>114853533</v>
      </c>
      <c r="I47" s="70">
        <f t="shared" si="23"/>
        <v>114853533</v>
      </c>
      <c r="J47" s="70">
        <f>[2]mayo2021!$J$30</f>
        <v>93068845</v>
      </c>
      <c r="K47" s="71">
        <f>F47-G47</f>
        <v>300700508</v>
      </c>
      <c r="L47" s="72">
        <f t="shared" si="20"/>
        <v>0.27638651455202667</v>
      </c>
      <c r="M47" s="57">
        <f t="shared" si="9"/>
        <v>0.27638651455202667</v>
      </c>
    </row>
    <row r="48" spans="1:15" ht="15">
      <c r="A48" s="80">
        <v>210103030105</v>
      </c>
      <c r="B48" s="66" t="s">
        <v>59</v>
      </c>
      <c r="C48" s="67">
        <f>[1]Hoja1!C31</f>
        <v>533544000</v>
      </c>
      <c r="D48" s="2"/>
      <c r="E48" s="2"/>
      <c r="F48" s="68">
        <f>C48+D48-E48</f>
        <v>533544000</v>
      </c>
      <c r="G48" s="69">
        <f>[2]mayo2021!$I$31+[2]mayo2021!$J$31</f>
        <v>180736688</v>
      </c>
      <c r="H48" s="70">
        <f t="shared" si="23"/>
        <v>180736688</v>
      </c>
      <c r="I48" s="70">
        <f t="shared" si="23"/>
        <v>180736688</v>
      </c>
      <c r="J48" s="70">
        <f>[2]mayo2021!$J$31</f>
        <v>145885868</v>
      </c>
      <c r="K48" s="71">
        <f>F48-G48</f>
        <v>352807312</v>
      </c>
      <c r="L48" s="72">
        <f t="shared" si="20"/>
        <v>0.33874748474352628</v>
      </c>
      <c r="M48" s="57">
        <f t="shared" si="9"/>
        <v>0.33874748474352628</v>
      </c>
    </row>
    <row r="49" spans="1:13">
      <c r="A49" s="80">
        <v>210103030107</v>
      </c>
      <c r="B49" s="66" t="s">
        <v>60</v>
      </c>
      <c r="C49" s="67">
        <v>0</v>
      </c>
      <c r="D49" s="68"/>
      <c r="E49" s="68"/>
      <c r="F49" s="68">
        <f>C49+D49-E49</f>
        <v>0</v>
      </c>
      <c r="G49" s="69"/>
      <c r="H49" s="70"/>
      <c r="I49" s="70"/>
      <c r="J49" s="70"/>
      <c r="K49" s="71">
        <f>F49-G49</f>
        <v>0</v>
      </c>
      <c r="L49" s="72" t="e">
        <f t="shared" si="20"/>
        <v>#DIV/0!</v>
      </c>
      <c r="M49" s="57" t="e">
        <f t="shared" si="9"/>
        <v>#DIV/0!</v>
      </c>
    </row>
    <row r="50" spans="1:13" ht="15">
      <c r="A50" s="80">
        <v>2101030303</v>
      </c>
      <c r="B50" s="59" t="s">
        <v>61</v>
      </c>
      <c r="C50" s="67">
        <f>[1]Hoja1!C32</f>
        <v>253149600</v>
      </c>
      <c r="D50" s="2"/>
      <c r="E50" s="2"/>
      <c r="F50" s="68">
        <f>C50+D50-E50</f>
        <v>253149600</v>
      </c>
      <c r="G50" s="69">
        <f>[2]mayo2021!$I$32+[2]mayo2021!$J$32</f>
        <v>91332700</v>
      </c>
      <c r="H50" s="70">
        <f>G50</f>
        <v>91332700</v>
      </c>
      <c r="I50" s="70">
        <f>H50</f>
        <v>91332700</v>
      </c>
      <c r="J50" s="70">
        <f>[2]mayo2021!$J$32</f>
        <v>75131107</v>
      </c>
      <c r="K50" s="71">
        <f>F50-G50</f>
        <v>161816900</v>
      </c>
      <c r="L50" s="72">
        <f t="shared" si="20"/>
        <v>0.36078548020617057</v>
      </c>
      <c r="M50" s="57">
        <f t="shared" si="9"/>
        <v>0.36078548020617057</v>
      </c>
    </row>
    <row r="51" spans="1:13">
      <c r="A51" s="81">
        <v>2102</v>
      </c>
      <c r="B51" s="59" t="s">
        <v>62</v>
      </c>
      <c r="C51" s="61">
        <f t="shared" ref="C51:K51" si="24">+C52+C58</f>
        <v>1187204314</v>
      </c>
      <c r="D51" s="61">
        <f t="shared" si="24"/>
        <v>127350000</v>
      </c>
      <c r="E51" s="61">
        <f t="shared" si="24"/>
        <v>127350000</v>
      </c>
      <c r="F51" s="61">
        <f t="shared" si="24"/>
        <v>1187204314</v>
      </c>
      <c r="G51" s="60">
        <f t="shared" si="24"/>
        <v>601966285</v>
      </c>
      <c r="H51" s="61">
        <f t="shared" si="24"/>
        <v>251666285</v>
      </c>
      <c r="I51" s="61">
        <f t="shared" si="24"/>
        <v>245730901</v>
      </c>
      <c r="J51" s="61">
        <f t="shared" si="24"/>
        <v>245730901</v>
      </c>
      <c r="K51" s="62">
        <f t="shared" si="24"/>
        <v>585238029</v>
      </c>
      <c r="L51" s="56">
        <f t="shared" si="20"/>
        <v>0.50704523046401262</v>
      </c>
      <c r="M51" s="57">
        <f t="shared" si="9"/>
        <v>0.50704523046401262</v>
      </c>
    </row>
    <row r="52" spans="1:13">
      <c r="A52" s="81">
        <v>210201</v>
      </c>
      <c r="B52" s="59" t="s">
        <v>63</v>
      </c>
      <c r="C52" s="61">
        <f t="shared" ref="C52:K52" si="25">+C53+C54+C57</f>
        <v>98172882</v>
      </c>
      <c r="D52" s="61">
        <f t="shared" si="25"/>
        <v>350000</v>
      </c>
      <c r="E52" s="61">
        <f t="shared" si="25"/>
        <v>38600000</v>
      </c>
      <c r="F52" s="61">
        <f t="shared" si="25"/>
        <v>59922882</v>
      </c>
      <c r="G52" s="60">
        <f t="shared" si="25"/>
        <v>26699558</v>
      </c>
      <c r="H52" s="61">
        <f t="shared" si="25"/>
        <v>26399558</v>
      </c>
      <c r="I52" s="61">
        <f t="shared" si="25"/>
        <v>22213129</v>
      </c>
      <c r="J52" s="61">
        <f t="shared" si="25"/>
        <v>22213129</v>
      </c>
      <c r="K52" s="62">
        <f t="shared" si="25"/>
        <v>33223324</v>
      </c>
      <c r="L52" s="56">
        <f t="shared" si="20"/>
        <v>0.44556531843712055</v>
      </c>
      <c r="M52" s="57">
        <f t="shared" si="9"/>
        <v>0.44556531843712055</v>
      </c>
    </row>
    <row r="53" spans="1:13">
      <c r="A53" s="80">
        <v>21020101</v>
      </c>
      <c r="B53" s="66" t="s">
        <v>64</v>
      </c>
      <c r="C53" s="67">
        <f>[1]Hoja1!C33</f>
        <v>30960000</v>
      </c>
      <c r="D53" s="68"/>
      <c r="E53" s="68">
        <v>10000000</v>
      </c>
      <c r="F53" s="68">
        <f>C53+D53-E53</f>
        <v>20960000</v>
      </c>
      <c r="G53" s="69">
        <f>[2]mayo2021!$I$33</f>
        <v>0</v>
      </c>
      <c r="H53" s="70"/>
      <c r="I53" s="70"/>
      <c r="J53" s="70"/>
      <c r="K53" s="71">
        <f>F53-G53</f>
        <v>20960000</v>
      </c>
      <c r="L53" s="72">
        <f t="shared" si="20"/>
        <v>0</v>
      </c>
      <c r="M53" s="57">
        <f t="shared" si="9"/>
        <v>0</v>
      </c>
    </row>
    <row r="54" spans="1:13" ht="15">
      <c r="A54" s="80">
        <v>21020103</v>
      </c>
      <c r="B54" s="66" t="s">
        <v>65</v>
      </c>
      <c r="C54" s="67">
        <f>[1]Hoja1!C34</f>
        <v>51600000</v>
      </c>
      <c r="D54" s="2">
        <v>350000</v>
      </c>
      <c r="E54" s="2">
        <f>28600000</f>
        <v>28600000</v>
      </c>
      <c r="F54" s="68">
        <f>C54+D54-E54</f>
        <v>23350000</v>
      </c>
      <c r="G54" s="69">
        <f>[2]mayo2021!$D$34+[2]mayo2021!$H$34+[2]mayo2021!$J$34</f>
        <v>23185940</v>
      </c>
      <c r="H54" s="70">
        <f>[2]mayo2021!$H$34+[2]mayo2021!$J$34</f>
        <v>22885940</v>
      </c>
      <c r="I54" s="70">
        <f>[2]mayo2021!$I$34+[2]mayo2021!$J$34</f>
        <v>18700000</v>
      </c>
      <c r="J54" s="70">
        <f>I54</f>
        <v>18700000</v>
      </c>
      <c r="K54" s="71">
        <f>F54-G54</f>
        <v>164060</v>
      </c>
      <c r="L54" s="72">
        <f t="shared" si="20"/>
        <v>0.9929738758029979</v>
      </c>
      <c r="M54" s="57">
        <f t="shared" si="9"/>
        <v>0.9929738758029979</v>
      </c>
    </row>
    <row r="55" spans="1:13">
      <c r="A55" s="80">
        <v>21020105</v>
      </c>
      <c r="B55" s="66" t="s">
        <v>66</v>
      </c>
      <c r="C55" s="67">
        <v>0</v>
      </c>
      <c r="D55" s="68">
        <v>0</v>
      </c>
      <c r="E55" s="68"/>
      <c r="F55" s="68">
        <f>C55+D55-E55</f>
        <v>0</v>
      </c>
      <c r="G55" s="69">
        <v>0</v>
      </c>
      <c r="H55" s="70"/>
      <c r="I55" s="70"/>
      <c r="J55" s="70"/>
      <c r="K55" s="71">
        <f>F55-G55</f>
        <v>0</v>
      </c>
      <c r="L55" s="72">
        <v>0</v>
      </c>
      <c r="M55" s="57" t="e">
        <f t="shared" si="9"/>
        <v>#DIV/0!</v>
      </c>
    </row>
    <row r="56" spans="1:13">
      <c r="A56" s="81">
        <v>21020198</v>
      </c>
      <c r="B56" s="59" t="s">
        <v>67</v>
      </c>
      <c r="C56" s="61">
        <f t="shared" ref="C56:K56" si="26">+C57</f>
        <v>15612882</v>
      </c>
      <c r="D56" s="61">
        <f t="shared" si="26"/>
        <v>0</v>
      </c>
      <c r="E56" s="61">
        <f t="shared" si="26"/>
        <v>0</v>
      </c>
      <c r="F56" s="61">
        <f t="shared" si="26"/>
        <v>15612882</v>
      </c>
      <c r="G56" s="60">
        <f t="shared" si="26"/>
        <v>3513618</v>
      </c>
      <c r="H56" s="61">
        <f t="shared" si="26"/>
        <v>3513618</v>
      </c>
      <c r="I56" s="61">
        <f t="shared" si="26"/>
        <v>3513129</v>
      </c>
      <c r="J56" s="61">
        <f t="shared" si="26"/>
        <v>3513129</v>
      </c>
      <c r="K56" s="62">
        <f t="shared" si="26"/>
        <v>12099264</v>
      </c>
      <c r="L56" s="56">
        <f t="shared" ref="L56:L61" si="27">+(G56*100%)/F56</f>
        <v>0.22504608694282069</v>
      </c>
      <c r="M56" s="57">
        <f t="shared" si="9"/>
        <v>0.22504608694282069</v>
      </c>
    </row>
    <row r="57" spans="1:13" ht="15">
      <c r="A57" s="80">
        <v>2102019801</v>
      </c>
      <c r="B57" s="66" t="s">
        <v>68</v>
      </c>
      <c r="C57" s="67">
        <f>[1]Hoja1!C35</f>
        <v>15612882</v>
      </c>
      <c r="D57" s="68"/>
      <c r="E57" s="68"/>
      <c r="F57" s="68">
        <f>C57+D57-E57</f>
        <v>15612882</v>
      </c>
      <c r="G57" s="69">
        <f>+[2]mayo2021!$H$35+[2]mayo2021!$J$35</f>
        <v>3513618</v>
      </c>
      <c r="H57" s="82">
        <f>G57</f>
        <v>3513618</v>
      </c>
      <c r="I57" s="70">
        <f>[2]mayo2021!$J$35</f>
        <v>3513129</v>
      </c>
      <c r="J57" s="70">
        <f>I57</f>
        <v>3513129</v>
      </c>
      <c r="K57" s="71">
        <f>F57-G57</f>
        <v>12099264</v>
      </c>
      <c r="L57" s="72">
        <f t="shared" si="27"/>
        <v>0.22504608694282069</v>
      </c>
      <c r="M57" s="57">
        <f t="shared" si="9"/>
        <v>0.22504608694282069</v>
      </c>
    </row>
    <row r="58" spans="1:13">
      <c r="A58" s="81">
        <v>210202</v>
      </c>
      <c r="B58" s="59" t="s">
        <v>69</v>
      </c>
      <c r="C58" s="61">
        <f>+C59+C60+C61+C63+C64+C65+C70+C71+C62</f>
        <v>1089031432</v>
      </c>
      <c r="D58" s="61">
        <f>+D59+D60+D62+D63+D64+D65+D70+D71</f>
        <v>127000000</v>
      </c>
      <c r="E58" s="61">
        <f>+E59+E60+E62+E63+E64+E65+E70+E71+E61</f>
        <v>88750000</v>
      </c>
      <c r="F58" s="61">
        <f t="shared" ref="F58:K58" si="28">+F59+F60+F61+F63+F64+F65+F70+F71+F62</f>
        <v>1127281432</v>
      </c>
      <c r="G58" s="60">
        <f t="shared" si="28"/>
        <v>575266727</v>
      </c>
      <c r="H58" s="61">
        <f t="shared" si="28"/>
        <v>225266727</v>
      </c>
      <c r="I58" s="61">
        <f t="shared" si="28"/>
        <v>223517772</v>
      </c>
      <c r="J58" s="61">
        <f t="shared" si="28"/>
        <v>223517772</v>
      </c>
      <c r="K58" s="62">
        <f t="shared" si="28"/>
        <v>552014705</v>
      </c>
      <c r="L58" s="56">
        <f t="shared" si="27"/>
        <v>0.51031331721606854</v>
      </c>
      <c r="M58" s="57">
        <f t="shared" si="9"/>
        <v>0.51031331721606854</v>
      </c>
    </row>
    <row r="59" spans="1:13">
      <c r="A59" s="80">
        <v>21020201</v>
      </c>
      <c r="B59" s="66" t="s">
        <v>70</v>
      </c>
      <c r="C59" s="67">
        <f>[1]Hoja1!C36</f>
        <v>103200000</v>
      </c>
      <c r="D59" s="68"/>
      <c r="E59" s="68">
        <v>50000000</v>
      </c>
      <c r="F59" s="68">
        <f t="shared" ref="F59:F64" si="29">C59+D59-E59</f>
        <v>53200000</v>
      </c>
      <c r="G59" s="69">
        <f>[2]mayo2021!$H$36</f>
        <v>0</v>
      </c>
      <c r="H59" s="70">
        <f>G59</f>
        <v>0</v>
      </c>
      <c r="I59" s="70"/>
      <c r="J59" s="70"/>
      <c r="K59" s="71">
        <f t="shared" ref="K59:K64" si="30">F59-G59</f>
        <v>53200000</v>
      </c>
      <c r="L59" s="72">
        <f t="shared" si="27"/>
        <v>0</v>
      </c>
      <c r="M59" s="57">
        <f t="shared" si="9"/>
        <v>0</v>
      </c>
    </row>
    <row r="60" spans="1:13" ht="15">
      <c r="A60" s="80">
        <v>21020203</v>
      </c>
      <c r="B60" s="66" t="s">
        <v>71</v>
      </c>
      <c r="C60" s="67">
        <f>[1]Hoja1!C37</f>
        <v>28896000</v>
      </c>
      <c r="D60" s="2"/>
      <c r="E60" s="2">
        <f>11400000+17000000+350000</f>
        <v>28750000</v>
      </c>
      <c r="F60" s="68">
        <f t="shared" si="29"/>
        <v>146000</v>
      </c>
      <c r="G60" s="69">
        <f>[2]mayo2021!$H$37</f>
        <v>0</v>
      </c>
      <c r="H60" s="70">
        <v>0</v>
      </c>
      <c r="I60" s="70">
        <v>0</v>
      </c>
      <c r="J60" s="70"/>
      <c r="K60" s="71">
        <f t="shared" si="30"/>
        <v>146000</v>
      </c>
      <c r="L60" s="72">
        <f t="shared" si="27"/>
        <v>0</v>
      </c>
      <c r="M60" s="57">
        <f t="shared" si="9"/>
        <v>0</v>
      </c>
    </row>
    <row r="61" spans="1:13" ht="15">
      <c r="A61" s="80">
        <v>21020207</v>
      </c>
      <c r="B61" s="66" t="s">
        <v>72</v>
      </c>
      <c r="C61" s="67">
        <v>0</v>
      </c>
      <c r="D61" s="2"/>
      <c r="E61" s="2"/>
      <c r="F61" s="68">
        <f t="shared" si="29"/>
        <v>0</v>
      </c>
      <c r="G61" s="69">
        <v>0</v>
      </c>
      <c r="H61" s="70"/>
      <c r="I61" s="70"/>
      <c r="J61" s="70"/>
      <c r="K61" s="71">
        <f t="shared" si="30"/>
        <v>0</v>
      </c>
      <c r="L61" s="72" t="e">
        <f t="shared" si="27"/>
        <v>#DIV/0!</v>
      </c>
      <c r="M61" s="57" t="e">
        <f t="shared" si="9"/>
        <v>#DIV/0!</v>
      </c>
    </row>
    <row r="62" spans="1:13">
      <c r="A62" s="80"/>
      <c r="B62" s="66" t="s">
        <v>73</v>
      </c>
      <c r="C62" s="67">
        <f>[1]Hoja1!C38</f>
        <v>6192000</v>
      </c>
      <c r="D62" s="68"/>
      <c r="E62" s="68"/>
      <c r="F62" s="68">
        <f t="shared" si="29"/>
        <v>6192000</v>
      </c>
      <c r="G62" s="69">
        <f>'[2]abril 2021'!$I$38</f>
        <v>0</v>
      </c>
      <c r="H62" s="70">
        <f>+[2]mayo2021!$H$38</f>
        <v>0</v>
      </c>
      <c r="I62" s="70"/>
      <c r="J62" s="70"/>
      <c r="K62" s="71">
        <f t="shared" si="30"/>
        <v>6192000</v>
      </c>
      <c r="L62" s="72"/>
      <c r="M62" s="57">
        <f t="shared" si="9"/>
        <v>0</v>
      </c>
    </row>
    <row r="63" spans="1:13">
      <c r="A63" s="80">
        <v>21020211</v>
      </c>
      <c r="B63" s="66" t="s">
        <v>74</v>
      </c>
      <c r="C63" s="67">
        <f>[1]Hoja1!C39</f>
        <v>72240000</v>
      </c>
      <c r="D63" s="68"/>
      <c r="E63" s="68"/>
      <c r="F63" s="68">
        <f t="shared" si="29"/>
        <v>72240000</v>
      </c>
      <c r="G63" s="69">
        <f>[2]mayo2021!$I$39</f>
        <v>0</v>
      </c>
      <c r="H63" s="70">
        <v>0</v>
      </c>
      <c r="I63" s="70"/>
      <c r="J63" s="70"/>
      <c r="K63" s="71">
        <f t="shared" si="30"/>
        <v>72240000</v>
      </c>
      <c r="L63" s="72">
        <f>+(G63*100%)/F63</f>
        <v>0</v>
      </c>
      <c r="M63" s="57">
        <f t="shared" si="9"/>
        <v>0</v>
      </c>
    </row>
    <row r="64" spans="1:13">
      <c r="A64" s="80">
        <v>21020213</v>
      </c>
      <c r="B64" s="66" t="s">
        <v>75</v>
      </c>
      <c r="C64" s="67">
        <f>[1]Hoja1!C40</f>
        <v>36120000</v>
      </c>
      <c r="D64" s="68"/>
      <c r="E64" s="68"/>
      <c r="F64" s="68">
        <f t="shared" si="29"/>
        <v>36120000</v>
      </c>
      <c r="G64" s="69">
        <f>[2]mayo2021!$J$40</f>
        <v>540000</v>
      </c>
      <c r="H64" s="70">
        <f>G64</f>
        <v>540000</v>
      </c>
      <c r="I64" s="70">
        <f>H64</f>
        <v>540000</v>
      </c>
      <c r="J64" s="70">
        <f>[2]mayo2021!$J$40</f>
        <v>540000</v>
      </c>
      <c r="K64" s="71">
        <f t="shared" si="30"/>
        <v>35580000</v>
      </c>
      <c r="L64" s="72">
        <f>+(G64*100%)/F64</f>
        <v>1.4950166112956811E-2</v>
      </c>
      <c r="M64" s="57">
        <f t="shared" si="9"/>
        <v>1.4950166112956811E-2</v>
      </c>
    </row>
    <row r="65" spans="1:16">
      <c r="A65" s="81">
        <v>21020215</v>
      </c>
      <c r="B65" s="59" t="s">
        <v>76</v>
      </c>
      <c r="C65" s="61">
        <f>+C66+C68+C69+C67</f>
        <v>211695559</v>
      </c>
      <c r="D65" s="61">
        <f>+D67+D68+D69+D66</f>
        <v>127000000</v>
      </c>
      <c r="E65" s="61">
        <f>+E67+E68+E69+E66</f>
        <v>10000000</v>
      </c>
      <c r="F65" s="61">
        <f t="shared" ref="F65:K65" si="31">+F66+F68+F69+F67</f>
        <v>328695559</v>
      </c>
      <c r="G65" s="60">
        <f t="shared" si="31"/>
        <v>230737003</v>
      </c>
      <c r="H65" s="61">
        <f t="shared" si="31"/>
        <v>737003</v>
      </c>
      <c r="I65" s="61">
        <f t="shared" si="31"/>
        <v>173950</v>
      </c>
      <c r="J65" s="61">
        <f t="shared" si="31"/>
        <v>173950</v>
      </c>
      <c r="K65" s="62">
        <f t="shared" si="31"/>
        <v>97958556</v>
      </c>
      <c r="L65" s="56">
        <f>+(G65*100%)/F65</f>
        <v>0.70197785361620901</v>
      </c>
      <c r="M65" s="57">
        <f t="shared" si="9"/>
        <v>0.70197785361620901</v>
      </c>
    </row>
    <row r="66" spans="1:16">
      <c r="A66" s="80">
        <v>2102021502</v>
      </c>
      <c r="B66" s="66" t="s">
        <v>77</v>
      </c>
      <c r="C66" s="67">
        <f>[1]Hoja1!C42</f>
        <v>92880000</v>
      </c>
      <c r="D66" s="68"/>
      <c r="E66" s="68">
        <v>10000000</v>
      </c>
      <c r="F66" s="68">
        <f>C66+D66-E66</f>
        <v>82880000</v>
      </c>
      <c r="G66" s="69">
        <f>[2]mayo2021!$H$42</f>
        <v>0</v>
      </c>
      <c r="H66" s="70">
        <v>0</v>
      </c>
      <c r="I66" s="70"/>
      <c r="J66" s="70"/>
      <c r="K66" s="71">
        <f>F66-G66</f>
        <v>82880000</v>
      </c>
      <c r="L66" s="72">
        <f>+(G66*100%)/F66</f>
        <v>0</v>
      </c>
      <c r="M66" s="57">
        <f t="shared" si="9"/>
        <v>0</v>
      </c>
    </row>
    <row r="67" spans="1:16">
      <c r="A67" s="80"/>
      <c r="B67" s="66" t="s">
        <v>78</v>
      </c>
      <c r="C67" s="67">
        <f>[1]Hoja1!C41</f>
        <v>15615559</v>
      </c>
      <c r="D67" s="68"/>
      <c r="E67" s="68"/>
      <c r="F67" s="68">
        <f>C67+D67-E67</f>
        <v>15615559</v>
      </c>
      <c r="G67" s="69">
        <f>[2]mayo2021!$H$41+[2]mayo2021!$J$41</f>
        <v>737003</v>
      </c>
      <c r="H67" s="70">
        <f>'[2]abril 2021'!$H$41+'[2]abril 2021'!$J$41</f>
        <v>737003</v>
      </c>
      <c r="I67" s="70">
        <f>[2]mayo2021!$J$41</f>
        <v>173950</v>
      </c>
      <c r="J67" s="70">
        <f>[2]mayo2021!$J$41</f>
        <v>173950</v>
      </c>
      <c r="K67" s="71">
        <f>F67-G67</f>
        <v>14878556</v>
      </c>
      <c r="L67" s="72"/>
      <c r="M67" s="57">
        <f t="shared" si="9"/>
        <v>4.719670938453116E-2</v>
      </c>
    </row>
    <row r="68" spans="1:16">
      <c r="A68" s="80">
        <v>2102021503</v>
      </c>
      <c r="B68" s="66" t="s">
        <v>79</v>
      </c>
      <c r="C68" s="67">
        <f>[1]Hoja1!C43</f>
        <v>103200000</v>
      </c>
      <c r="D68" s="68">
        <f>100000000+27000000</f>
        <v>127000000</v>
      </c>
      <c r="E68" s="68"/>
      <c r="F68" s="68">
        <f>C68+D68-E68</f>
        <v>230200000</v>
      </c>
      <c r="G68" s="69">
        <f>[2]mayo2021!$D$43+[2]mayo2021!$H$43</f>
        <v>230000000</v>
      </c>
      <c r="H68" s="70"/>
      <c r="I68" s="70"/>
      <c r="J68" s="70"/>
      <c r="K68" s="71">
        <f>F68-G68</f>
        <v>200000</v>
      </c>
      <c r="L68" s="72">
        <f t="shared" ref="L68:L74" si="32">+(G68*100%)/F68</f>
        <v>0.99913119026933106</v>
      </c>
      <c r="M68" s="57">
        <f t="shared" si="9"/>
        <v>0.99913119026933106</v>
      </c>
    </row>
    <row r="69" spans="1:16">
      <c r="A69" s="80">
        <v>2102021504</v>
      </c>
      <c r="B69" s="66" t="s">
        <v>80</v>
      </c>
      <c r="C69" s="67">
        <v>0</v>
      </c>
      <c r="D69" s="68"/>
      <c r="E69" s="68"/>
      <c r="F69" s="68">
        <f>C69+D69-E69</f>
        <v>0</v>
      </c>
      <c r="G69" s="69">
        <f>'[3]enero '!$G$45</f>
        <v>0</v>
      </c>
      <c r="H69" s="70"/>
      <c r="I69" s="70"/>
      <c r="J69" s="70"/>
      <c r="K69" s="71">
        <f>F69-G69</f>
        <v>0</v>
      </c>
      <c r="L69" s="72" t="e">
        <f t="shared" si="32"/>
        <v>#DIV/0!</v>
      </c>
      <c r="M69" s="57" t="e">
        <f t="shared" si="9"/>
        <v>#DIV/0!</v>
      </c>
    </row>
    <row r="70" spans="1:16">
      <c r="A70" s="80">
        <v>21020227</v>
      </c>
      <c r="B70" s="66" t="s">
        <v>81</v>
      </c>
      <c r="C70" s="67">
        <f>[1]Hoja1!C44</f>
        <v>485040000</v>
      </c>
      <c r="D70" s="68"/>
      <c r="E70" s="68"/>
      <c r="F70" s="68">
        <f>C70+D70-E70</f>
        <v>485040000</v>
      </c>
      <c r="G70" s="69">
        <f>[2]mayo2021!$D$44+[2]mayo2021!$J$44</f>
        <v>332358064</v>
      </c>
      <c r="H70" s="70">
        <f>[2]mayo2021!$J$44</f>
        <v>212358064</v>
      </c>
      <c r="I70" s="70">
        <f>[2]mayo2021!$J$44</f>
        <v>212358064</v>
      </c>
      <c r="J70" s="70">
        <f>I70</f>
        <v>212358064</v>
      </c>
      <c r="K70" s="71">
        <f>F70-G70</f>
        <v>152681936</v>
      </c>
      <c r="L70" s="72">
        <f t="shared" si="32"/>
        <v>0.68521784595084945</v>
      </c>
      <c r="M70" s="57">
        <f t="shared" si="9"/>
        <v>0.68521784595084945</v>
      </c>
      <c r="O70" s="83">
        <f>'[4]acuerdo colectivo2019'!$C$158</f>
        <v>0</v>
      </c>
      <c r="P70" s="83">
        <f>K70-O70</f>
        <v>152681936</v>
      </c>
    </row>
    <row r="71" spans="1:16">
      <c r="A71" s="81">
        <v>21020298</v>
      </c>
      <c r="B71" s="59" t="s">
        <v>82</v>
      </c>
      <c r="C71" s="61">
        <f>+C72+C73+C74+C77+C75</f>
        <v>145647873</v>
      </c>
      <c r="D71" s="61">
        <f>+D72+D73+D74+D77+D76</f>
        <v>0</v>
      </c>
      <c r="E71" s="61">
        <f>+E72+E73+E74+E77+E76</f>
        <v>0</v>
      </c>
      <c r="F71" s="61">
        <f>+F72+F73+F74+F77+F76</f>
        <v>145647873</v>
      </c>
      <c r="G71" s="60">
        <f>+G72+G73+G74+G77+G75</f>
        <v>11631660</v>
      </c>
      <c r="H71" s="61">
        <f>+H72+H73+H74+H77</f>
        <v>11631660</v>
      </c>
      <c r="I71" s="61">
        <f>+I72+I73+I74+I77</f>
        <v>10445758</v>
      </c>
      <c r="J71" s="61">
        <f>+J72+J73+J74+J77</f>
        <v>10445758</v>
      </c>
      <c r="K71" s="62">
        <f>+K72+K73+K74+K77+K76</f>
        <v>134016213</v>
      </c>
      <c r="L71" s="56">
        <f t="shared" si="32"/>
        <v>7.9861516412258207E-2</v>
      </c>
      <c r="M71" s="57">
        <f t="shared" si="9"/>
        <v>7.9861516412258207E-2</v>
      </c>
    </row>
    <row r="72" spans="1:16" ht="15">
      <c r="A72" s="80">
        <v>2102029802</v>
      </c>
      <c r="B72" s="66" t="s">
        <v>83</v>
      </c>
      <c r="C72" s="67">
        <f>[1]Hoja1!C45</f>
        <v>103200000</v>
      </c>
      <c r="D72" s="2"/>
      <c r="E72" s="2"/>
      <c r="F72" s="68">
        <f>C72+D72-E72</f>
        <v>103200000</v>
      </c>
      <c r="G72" s="69">
        <f>[2]mayo2021!$H$45</f>
        <v>0</v>
      </c>
      <c r="H72" s="70">
        <f>G72</f>
        <v>0</v>
      </c>
      <c r="I72" s="70"/>
      <c r="J72" s="70"/>
      <c r="K72" s="71">
        <f>F72-G72</f>
        <v>103200000</v>
      </c>
      <c r="L72" s="72">
        <f t="shared" si="32"/>
        <v>0</v>
      </c>
      <c r="M72" s="57">
        <f t="shared" si="9"/>
        <v>0</v>
      </c>
      <c r="P72" s="84">
        <v>120000000</v>
      </c>
    </row>
    <row r="73" spans="1:16">
      <c r="A73" s="80">
        <v>2102029803</v>
      </c>
      <c r="B73" s="66" t="s">
        <v>84</v>
      </c>
      <c r="C73" s="67">
        <f>[1]Hoja1!C46</f>
        <v>11352000</v>
      </c>
      <c r="D73" s="68"/>
      <c r="E73" s="68"/>
      <c r="F73" s="68">
        <f>C73+D73-E73</f>
        <v>11352000</v>
      </c>
      <c r="G73" s="69">
        <f>[2]mayo2021!$J$46</f>
        <v>9085260</v>
      </c>
      <c r="H73" s="70">
        <f>G73</f>
        <v>9085260</v>
      </c>
      <c r="I73" s="70">
        <f>H73</f>
        <v>9085260</v>
      </c>
      <c r="J73" s="70">
        <f>[2]mayo2021!$J$46</f>
        <v>9085260</v>
      </c>
      <c r="K73" s="71">
        <f>F73-G73</f>
        <v>2266740</v>
      </c>
      <c r="L73" s="72">
        <f t="shared" si="32"/>
        <v>0.80032241014799155</v>
      </c>
      <c r="M73" s="57">
        <f t="shared" si="9"/>
        <v>0.80032241014799155</v>
      </c>
      <c r="P73" s="85">
        <f>K70-P72</f>
        <v>32681936</v>
      </c>
    </row>
    <row r="74" spans="1:16">
      <c r="A74" s="80">
        <v>2102029808</v>
      </c>
      <c r="B74" s="66" t="s">
        <v>85</v>
      </c>
      <c r="C74" s="67">
        <f>[1]Hoja1!C47</f>
        <v>11352000</v>
      </c>
      <c r="D74" s="68"/>
      <c r="E74" s="68"/>
      <c r="F74" s="68">
        <f>C74+D74-E74</f>
        <v>11352000</v>
      </c>
      <c r="G74" s="69">
        <f>'[2]abril 2021'!$H$47</f>
        <v>0</v>
      </c>
      <c r="H74" s="70">
        <v>0</v>
      </c>
      <c r="I74" s="70">
        <v>0</v>
      </c>
      <c r="J74" s="70">
        <v>0</v>
      </c>
      <c r="K74" s="71">
        <f>F74-G74</f>
        <v>11352000</v>
      </c>
      <c r="L74" s="72">
        <f t="shared" si="32"/>
        <v>0</v>
      </c>
      <c r="M74" s="57">
        <f t="shared" si="9"/>
        <v>0</v>
      </c>
    </row>
    <row r="75" spans="1:16">
      <c r="A75" s="80"/>
      <c r="B75" s="59" t="s">
        <v>86</v>
      </c>
      <c r="C75" s="61">
        <f>C76</f>
        <v>4128000</v>
      </c>
      <c r="D75" s="68"/>
      <c r="E75" s="61">
        <f t="shared" ref="E75:K75" si="33">E76</f>
        <v>0</v>
      </c>
      <c r="F75" s="61">
        <f t="shared" si="33"/>
        <v>4128000</v>
      </c>
      <c r="G75" s="60">
        <f t="shared" si="33"/>
        <v>0</v>
      </c>
      <c r="H75" s="61">
        <f t="shared" si="33"/>
        <v>0</v>
      </c>
      <c r="I75" s="61">
        <f t="shared" si="33"/>
        <v>0</v>
      </c>
      <c r="J75" s="61">
        <f t="shared" si="33"/>
        <v>0</v>
      </c>
      <c r="K75" s="62">
        <f t="shared" si="33"/>
        <v>4128000</v>
      </c>
      <c r="L75" s="72"/>
      <c r="M75" s="57">
        <f t="shared" si="9"/>
        <v>0</v>
      </c>
    </row>
    <row r="76" spans="1:16">
      <c r="A76" s="80"/>
      <c r="B76" s="66" t="s">
        <v>86</v>
      </c>
      <c r="C76" s="67">
        <f>[1]Hoja1!C49</f>
        <v>4128000</v>
      </c>
      <c r="D76" s="68"/>
      <c r="E76" s="68"/>
      <c r="F76" s="68">
        <f>C76+D76-E76</f>
        <v>4128000</v>
      </c>
      <c r="G76" s="69">
        <f>'[2]abril 2021'!$H$49</f>
        <v>0</v>
      </c>
      <c r="H76" s="70">
        <v>0</v>
      </c>
      <c r="I76" s="70">
        <v>0</v>
      </c>
      <c r="J76" s="70">
        <v>0</v>
      </c>
      <c r="K76" s="71">
        <f>F76-G76</f>
        <v>4128000</v>
      </c>
      <c r="L76" s="72"/>
      <c r="M76" s="57">
        <f t="shared" si="9"/>
        <v>0</v>
      </c>
    </row>
    <row r="77" spans="1:16" ht="15">
      <c r="A77" s="80">
        <v>2102029809</v>
      </c>
      <c r="B77" s="66" t="s">
        <v>87</v>
      </c>
      <c r="C77" s="67">
        <f>[1]Hoja1!C48</f>
        <v>15615873</v>
      </c>
      <c r="D77" s="68"/>
      <c r="E77" s="79"/>
      <c r="F77" s="68">
        <f>C77+D77-E77</f>
        <v>15615873</v>
      </c>
      <c r="G77" s="69">
        <f>[2]mayo2021!$H$48+[2]mayo2021!$J$48</f>
        <v>2546400</v>
      </c>
      <c r="H77" s="70">
        <f>'[2]abril 2021'!$H$48+'[2]abril 2021'!$J$48</f>
        <v>2546400</v>
      </c>
      <c r="I77" s="70">
        <f>[2]mayo2021!$J$48</f>
        <v>1360498</v>
      </c>
      <c r="J77" s="70">
        <f>I77</f>
        <v>1360498</v>
      </c>
      <c r="K77" s="71">
        <f>F77-G77</f>
        <v>13069473</v>
      </c>
      <c r="L77" s="72">
        <f>+(G77*100%)/F77</f>
        <v>0.16306485074513605</v>
      </c>
      <c r="M77" s="57">
        <f t="shared" si="9"/>
        <v>0.16306485074513605</v>
      </c>
    </row>
    <row r="78" spans="1:16">
      <c r="A78" s="81"/>
      <c r="B78" s="59"/>
      <c r="C78" s="61"/>
      <c r="D78" s="61"/>
      <c r="E78" s="61"/>
      <c r="F78" s="61"/>
      <c r="G78" s="60"/>
      <c r="H78" s="61"/>
      <c r="I78" s="61"/>
      <c r="J78" s="61"/>
      <c r="K78" s="86"/>
      <c r="L78" s="56" t="e">
        <f>+(G78*100%)/F78</f>
        <v>#DIV/0!</v>
      </c>
      <c r="M78" s="57" t="e">
        <f t="shared" si="9"/>
        <v>#DIV/0!</v>
      </c>
    </row>
    <row r="79" spans="1:16">
      <c r="A79" s="80"/>
      <c r="B79" s="66"/>
      <c r="C79" s="68"/>
      <c r="D79" s="68"/>
      <c r="E79" s="68"/>
      <c r="F79" s="68"/>
      <c r="G79" s="69"/>
      <c r="H79" s="70"/>
      <c r="I79" s="70"/>
      <c r="J79" s="70"/>
      <c r="K79" s="87"/>
      <c r="L79" s="72" t="e">
        <f>+(G79*100%)/F79</f>
        <v>#DIV/0!</v>
      </c>
      <c r="M79" s="57" t="e">
        <f t="shared" si="9"/>
        <v>#DIV/0!</v>
      </c>
    </row>
    <row r="80" spans="1:16">
      <c r="A80" s="65"/>
      <c r="B80" s="66"/>
      <c r="C80" s="68"/>
      <c r="D80" s="68"/>
      <c r="E80" s="68"/>
      <c r="F80" s="68"/>
      <c r="G80" s="69"/>
      <c r="H80" s="70"/>
      <c r="I80" s="70"/>
      <c r="J80" s="70"/>
      <c r="K80" s="87"/>
      <c r="L80" s="72" t="e">
        <f>+(G80*100%)/F80</f>
        <v>#DIV/0!</v>
      </c>
      <c r="M80" s="57" t="e">
        <f t="shared" ref="M80:M83" si="34">+G80*100%/F80</f>
        <v>#DIV/0!</v>
      </c>
    </row>
    <row r="81" spans="1:13">
      <c r="A81" s="65"/>
      <c r="B81" s="66"/>
      <c r="C81" s="68"/>
      <c r="D81" s="68"/>
      <c r="E81" s="68"/>
      <c r="F81" s="68"/>
      <c r="G81" s="69"/>
      <c r="H81" s="70"/>
      <c r="I81" s="70"/>
      <c r="J81" s="70"/>
      <c r="K81" s="87"/>
      <c r="L81" s="72">
        <v>0</v>
      </c>
      <c r="M81" s="57" t="e">
        <f t="shared" si="34"/>
        <v>#DIV/0!</v>
      </c>
    </row>
    <row r="82" spans="1:13" ht="13.5" thickBot="1">
      <c r="A82" s="88"/>
      <c r="B82" s="89"/>
      <c r="C82" s="90"/>
      <c r="D82" s="90"/>
      <c r="E82" s="90"/>
      <c r="F82" s="68"/>
      <c r="G82" s="91"/>
      <c r="H82" s="92"/>
      <c r="I82" s="92"/>
      <c r="J82" s="92"/>
      <c r="K82" s="87"/>
      <c r="L82" s="93" t="e">
        <f>+(G82*100%)/F82</f>
        <v>#DIV/0!</v>
      </c>
      <c r="M82" s="57" t="e">
        <f t="shared" si="34"/>
        <v>#DIV/0!</v>
      </c>
    </row>
    <row r="83" spans="1:13" ht="13.5" thickBot="1">
      <c r="A83" s="94"/>
      <c r="B83" s="95" t="s">
        <v>88</v>
      </c>
      <c r="C83" s="96">
        <f t="shared" ref="C83:K83" si="35">+C4+C78</f>
        <v>19755495450</v>
      </c>
      <c r="D83" s="97">
        <f t="shared" si="35"/>
        <v>127350000</v>
      </c>
      <c r="E83" s="97">
        <f t="shared" si="35"/>
        <v>127350000</v>
      </c>
      <c r="F83" s="96">
        <f t="shared" si="35"/>
        <v>19755495450</v>
      </c>
      <c r="G83" s="97">
        <f t="shared" si="35"/>
        <v>10204880997</v>
      </c>
      <c r="H83" s="97">
        <f t="shared" si="35"/>
        <v>9747538720</v>
      </c>
      <c r="I83" s="97">
        <f t="shared" si="35"/>
        <v>6902596946</v>
      </c>
      <c r="J83" s="97">
        <f t="shared" si="35"/>
        <v>6345493766</v>
      </c>
      <c r="K83" s="98">
        <f t="shared" si="35"/>
        <v>9550614453</v>
      </c>
      <c r="L83" s="99">
        <f>+(G83*100%)/F83</f>
        <v>0.51655910239396197</v>
      </c>
      <c r="M83" s="100">
        <f t="shared" si="34"/>
        <v>0.51655910239396197</v>
      </c>
    </row>
    <row r="84" spans="1:13">
      <c r="A84" s="101"/>
      <c r="B84" s="101"/>
      <c r="C84" s="102"/>
      <c r="D84" s="102"/>
      <c r="E84" s="102"/>
      <c r="F84" s="102"/>
      <c r="G84" s="102"/>
      <c r="H84" s="102"/>
      <c r="I84" s="102"/>
      <c r="J84" s="102"/>
      <c r="K84" s="102"/>
      <c r="L84" s="103"/>
      <c r="M84" s="104"/>
    </row>
    <row r="85" spans="1:13">
      <c r="A85" s="101"/>
      <c r="B85" s="101"/>
      <c r="C85" s="102">
        <f>[1]Hoja1!C3</f>
        <v>19755495450</v>
      </c>
      <c r="D85" s="102">
        <f>C85-C83</f>
        <v>0</v>
      </c>
      <c r="E85" s="102"/>
      <c r="F85" s="102"/>
      <c r="G85" s="102">
        <f>[2]mayo2021!$D$3+[2]mayo2021!$H$3+[2]mayo2021!$I$3+[2]mayo2021!$J$3</f>
        <v>10204880997</v>
      </c>
      <c r="H85" s="102">
        <f>[2]mayo2021!$H$3+[2]mayo2021!$I$3+[2]mayo2021!$J$3</f>
        <v>9747538720</v>
      </c>
      <c r="I85" s="102">
        <f>[2]mayo2021!$I$3+[2]mayo2021!$J$3</f>
        <v>6902596946</v>
      </c>
      <c r="J85" s="102">
        <f>[2]mayo2021!$J$3</f>
        <v>6345493766</v>
      </c>
      <c r="K85" s="102">
        <f>[2]mayo2021!$L$3</f>
        <v>9550614453</v>
      </c>
      <c r="L85" s="103"/>
      <c r="M85" s="104"/>
    </row>
    <row r="86" spans="1:13">
      <c r="A86" s="105"/>
      <c r="B86" s="64"/>
      <c r="C86" s="64"/>
      <c r="D86" s="64"/>
      <c r="E86" s="64"/>
      <c r="G86" s="63">
        <f>G83-G85</f>
        <v>0</v>
      </c>
      <c r="H86" s="63">
        <f t="shared" ref="H86:K86" si="36">H83-H85</f>
        <v>0</v>
      </c>
      <c r="I86" s="63">
        <f t="shared" si="36"/>
        <v>0</v>
      </c>
      <c r="J86" s="63">
        <f t="shared" si="36"/>
        <v>0</v>
      </c>
      <c r="K86" s="63">
        <f t="shared" si="36"/>
        <v>0</v>
      </c>
    </row>
    <row r="87" spans="1:13" ht="15.75">
      <c r="A87" s="105"/>
      <c r="C87" s="106" t="s">
        <v>113</v>
      </c>
      <c r="D87" s="106"/>
      <c r="E87" s="106"/>
      <c r="F87" s="107"/>
      <c r="G87" s="63">
        <f>G85-[1]ABRIL302021!G85</f>
        <v>943928589</v>
      </c>
      <c r="H87" s="63">
        <f>H85-[1]ABRIL302021!H85</f>
        <v>907167825</v>
      </c>
      <c r="I87" s="63">
        <f>I85-[1]ABRIL302021!I85</f>
        <v>1529272040</v>
      </c>
      <c r="J87" s="63">
        <f>J85-[1]ABRIL302021!J85</f>
        <v>1340554771</v>
      </c>
      <c r="K87" s="83"/>
    </row>
    <row r="88" spans="1:13" ht="15.75">
      <c r="A88" s="105"/>
      <c r="C88" s="108"/>
      <c r="D88" s="109"/>
      <c r="E88" s="110"/>
      <c r="F88" s="111"/>
      <c r="G88" s="112"/>
      <c r="H88" s="113"/>
      <c r="I88" s="82" t="s">
        <v>89</v>
      </c>
      <c r="J88" s="63"/>
    </row>
    <row r="89" spans="1:13" ht="15.75">
      <c r="A89" s="105"/>
      <c r="C89" s="114"/>
      <c r="D89" s="115"/>
      <c r="E89" s="116"/>
      <c r="F89" s="117" t="s">
        <v>90</v>
      </c>
      <c r="G89" s="117" t="s">
        <v>91</v>
      </c>
      <c r="H89" s="118" t="s">
        <v>92</v>
      </c>
      <c r="I89" s="119" t="s">
        <v>93</v>
      </c>
    </row>
    <row r="90" spans="1:13" ht="15.75">
      <c r="A90" s="105"/>
      <c r="C90" s="120" t="s">
        <v>18</v>
      </c>
      <c r="D90" s="121"/>
      <c r="E90" s="122"/>
      <c r="F90" s="123">
        <f>C7</f>
        <v>8901297986</v>
      </c>
      <c r="G90" s="124">
        <f>H7</f>
        <v>3020147548</v>
      </c>
      <c r="H90" s="112">
        <f>K7</f>
        <v>5874583704</v>
      </c>
      <c r="I90" s="125"/>
      <c r="J90" s="63"/>
      <c r="K90" s="9"/>
      <c r="M90" s="83"/>
    </row>
    <row r="91" spans="1:13" ht="15.75">
      <c r="A91" s="105"/>
      <c r="C91" s="120" t="s">
        <v>34</v>
      </c>
      <c r="D91" s="121"/>
      <c r="E91" s="122"/>
      <c r="F91" s="123">
        <f>F92+F93</f>
        <v>7533600000</v>
      </c>
      <c r="G91" s="124">
        <f>G92+G93</f>
        <v>5939780546</v>
      </c>
      <c r="H91" s="124">
        <f>K25+K27</f>
        <v>1493343911</v>
      </c>
      <c r="I91" s="125"/>
      <c r="J91" s="10"/>
      <c r="K91" s="63"/>
      <c r="M91" s="83"/>
    </row>
    <row r="92" spans="1:13" ht="15">
      <c r="A92" s="105"/>
      <c r="C92" s="114" t="s">
        <v>36</v>
      </c>
      <c r="D92" s="115"/>
      <c r="E92" s="116"/>
      <c r="F92" s="126">
        <f>C25</f>
        <v>4334400000</v>
      </c>
      <c r="G92" s="127">
        <f>H25</f>
        <v>3342830768</v>
      </c>
      <c r="H92" s="127">
        <f>K25</f>
        <v>939199232</v>
      </c>
      <c r="I92" s="125"/>
      <c r="J92" s="63"/>
      <c r="K92" s="10"/>
      <c r="M92" s="10"/>
    </row>
    <row r="93" spans="1:13" ht="15">
      <c r="C93" s="114" t="s">
        <v>94</v>
      </c>
      <c r="D93" s="115"/>
      <c r="E93" s="116"/>
      <c r="F93" s="126">
        <f>C27</f>
        <v>3199200000</v>
      </c>
      <c r="G93" s="127">
        <f>H27</f>
        <v>2596949778</v>
      </c>
      <c r="H93" s="127">
        <f>K27</f>
        <v>554144679</v>
      </c>
      <c r="I93" s="125"/>
      <c r="J93" s="63"/>
      <c r="K93" s="63"/>
      <c r="M93" s="83"/>
    </row>
    <row r="94" spans="1:13" ht="15.75">
      <c r="C94" s="128" t="s">
        <v>95</v>
      </c>
      <c r="D94" s="129"/>
      <c r="E94" s="116"/>
      <c r="F94" s="124">
        <f>C51</f>
        <v>1187204314</v>
      </c>
      <c r="G94" s="124">
        <f>H51</f>
        <v>251666285</v>
      </c>
      <c r="H94" s="123">
        <f>K51</f>
        <v>585238029</v>
      </c>
      <c r="I94" s="130"/>
      <c r="K94" s="83"/>
    </row>
    <row r="95" spans="1:13" ht="15.75">
      <c r="C95" s="128" t="s">
        <v>96</v>
      </c>
      <c r="D95" s="129"/>
      <c r="E95" s="116"/>
      <c r="F95" s="124">
        <f>F90+F91+F94</f>
        <v>17622102300</v>
      </c>
      <c r="G95" s="124">
        <f>G90+G91+G94</f>
        <v>9211594379</v>
      </c>
      <c r="H95" s="123">
        <f>H90+H91+H94</f>
        <v>7953165644</v>
      </c>
      <c r="I95" s="130"/>
      <c r="J95" s="64"/>
      <c r="K95" s="83"/>
    </row>
    <row r="96" spans="1:13" ht="15.75">
      <c r="C96" s="128" t="s">
        <v>97</v>
      </c>
      <c r="D96" s="129"/>
      <c r="E96" s="131"/>
      <c r="F96" s="126">
        <f>C24</f>
        <v>2133393150</v>
      </c>
      <c r="G96" s="127">
        <f>H24</f>
        <v>535944341</v>
      </c>
      <c r="H96" s="126">
        <f>K24</f>
        <v>1597448809</v>
      </c>
      <c r="I96" s="125"/>
      <c r="K96" s="63"/>
    </row>
    <row r="97" spans="3:13" ht="15.75">
      <c r="C97" s="132" t="s">
        <v>98</v>
      </c>
      <c r="D97" s="133"/>
      <c r="E97" s="134"/>
      <c r="F97" s="135">
        <f>F90+F91+F94+F96</f>
        <v>19755495450</v>
      </c>
      <c r="G97" s="136">
        <f>G90+G91+G94+G96</f>
        <v>9747538720</v>
      </c>
      <c r="H97" s="137">
        <f>H90+H91+H94+H96</f>
        <v>9550614453</v>
      </c>
      <c r="I97" s="138">
        <f>M83</f>
        <v>0.51655910239396197</v>
      </c>
      <c r="J97" s="84"/>
      <c r="K97" s="83"/>
      <c r="M97" s="83"/>
    </row>
    <row r="98" spans="3:13" ht="15">
      <c r="C98" s="139"/>
      <c r="D98" s="115"/>
      <c r="E98" s="115"/>
      <c r="F98" s="115"/>
      <c r="G98" s="115"/>
      <c r="H98" s="115"/>
      <c r="K98" s="83"/>
    </row>
    <row r="99" spans="3:13" ht="15">
      <c r="C99" s="140" t="s">
        <v>99</v>
      </c>
      <c r="D99" s="115"/>
      <c r="E99" s="115"/>
      <c r="F99" s="115"/>
      <c r="G99" s="115"/>
      <c r="H99" s="115"/>
    </row>
    <row r="100" spans="3:13" ht="15.75">
      <c r="C100" s="141"/>
      <c r="D100" s="141"/>
      <c r="E100" s="141"/>
      <c r="F100" s="106"/>
      <c r="G100" s="106"/>
      <c r="H100" s="141"/>
    </row>
    <row r="101" spans="3:13" ht="15.75">
      <c r="C101" s="129"/>
      <c r="F101" s="63"/>
      <c r="G101" s="142"/>
      <c r="H101" s="10">
        <f>[7]Hoja1!$J$28</f>
        <v>1362729806.5999999</v>
      </c>
      <c r="I101" s="142"/>
    </row>
    <row r="102" spans="3:13" ht="15">
      <c r="F102" s="10"/>
      <c r="G102" s="83"/>
      <c r="H102" s="83">
        <f>H91-H101</f>
        <v>130614104.4000001</v>
      </c>
      <c r="I102" s="142"/>
    </row>
    <row r="103" spans="3:13">
      <c r="F103" s="63"/>
      <c r="H103" s="84">
        <v>1400000000</v>
      </c>
    </row>
    <row r="104" spans="3:13" ht="15">
      <c r="F104" s="142"/>
      <c r="G104" s="10"/>
      <c r="H104" s="83">
        <f>H91</f>
        <v>1493343911</v>
      </c>
      <c r="I104" s="143"/>
      <c r="J104" s="143"/>
    </row>
    <row r="105" spans="3:13">
      <c r="F105" s="64"/>
      <c r="H105" s="83">
        <f>H104-H103</f>
        <v>93343911</v>
      </c>
      <c r="I105" s="143"/>
      <c r="J105" s="143"/>
    </row>
    <row r="106" spans="3:13">
      <c r="C106" s="64"/>
      <c r="H106" s="144">
        <f>K90</f>
        <v>0</v>
      </c>
      <c r="I106" s="143"/>
      <c r="J106" s="143"/>
    </row>
    <row r="107" spans="3:13" ht="15">
      <c r="C107" s="9"/>
      <c r="H107" s="83">
        <f>SUM(H105:H106)</f>
        <v>93343911</v>
      </c>
      <c r="I107" s="143"/>
      <c r="J107" s="143"/>
    </row>
    <row r="108" spans="3:13" ht="15">
      <c r="C108" s="83"/>
      <c r="D108" s="145"/>
      <c r="H108" s="85">
        <f>H104-H101</f>
        <v>130614104.4000001</v>
      </c>
    </row>
    <row r="109" spans="3:13">
      <c r="E109" s="64"/>
      <c r="H109" s="85">
        <f>K90+H108</f>
        <v>130614104.4000001</v>
      </c>
    </row>
    <row r="110" spans="3:13">
      <c r="E110" s="146"/>
    </row>
    <row r="111" spans="3:13">
      <c r="E111" s="147"/>
    </row>
    <row r="112" spans="3:13" ht="18">
      <c r="C112" s="148"/>
      <c r="D112" s="148"/>
      <c r="E112" s="148"/>
      <c r="F112" s="1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EXCELL</vt:lpstr>
      <vt:lpstr>GRAFICOS</vt:lpstr>
      <vt:lpstr>SAP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DIRECCION ADMI</dc:creator>
  <cp:lastModifiedBy>HP</cp:lastModifiedBy>
  <dcterms:created xsi:type="dcterms:W3CDTF">2021-04-08T16:11:54Z</dcterms:created>
  <dcterms:modified xsi:type="dcterms:W3CDTF">2021-06-15T01:21:09Z</dcterms:modified>
</cp:coreProperties>
</file>